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README" sheetId="11" r:id="rId1"/>
    <sheet name="Celkove bodovani" sheetId="10" r:id="rId2"/>
    <sheet name="FRKOT" sheetId="1" r:id="rId3"/>
    <sheet name="FUJ" sheetId="2" r:id="rId4"/>
    <sheet name="CH" sheetId="3" r:id="rId5"/>
    <sheet name="KS" sheetId="4" r:id="rId6"/>
    <sheet name="MA" sheetId="5" r:id="rId7"/>
    <sheet name="P7 B" sheetId="6" r:id="rId8"/>
    <sheet name="PD B" sheetId="7" r:id="rId9"/>
    <sheet name="TM" sheetId="8" r:id="rId10"/>
    <sheet name="TREE" sheetId="9" r:id="rId11"/>
  </sheets>
  <calcPr calcId="124519"/>
</workbook>
</file>

<file path=xl/calcChain.xml><?xml version="1.0" encoding="utf-8"?>
<calcChain xmlns="http://schemas.openxmlformats.org/spreadsheetml/2006/main">
  <c r="W12" i="9"/>
  <c r="W11"/>
  <c r="W6"/>
  <c r="U12"/>
  <c r="V11" i="10"/>
  <c r="V10"/>
  <c r="V9"/>
  <c r="V8"/>
  <c r="V7"/>
  <c r="V6"/>
  <c r="V5"/>
  <c r="V4"/>
  <c r="V3"/>
  <c r="S9" i="2"/>
  <c r="R9"/>
  <c r="I67" i="10"/>
  <c r="I6"/>
  <c r="S25"/>
  <c r="S29"/>
  <c r="S28"/>
  <c r="S27"/>
  <c r="S26"/>
  <c r="S20"/>
  <c r="S19"/>
  <c r="S18"/>
  <c r="S17"/>
  <c r="S16"/>
  <c r="I3"/>
  <c r="K71"/>
  <c r="K70"/>
  <c r="K69"/>
  <c r="K67"/>
  <c r="K65"/>
  <c r="K64"/>
  <c r="K63"/>
  <c r="K62"/>
  <c r="K61"/>
  <c r="K60"/>
  <c r="K59"/>
  <c r="K57"/>
  <c r="K55"/>
  <c r="K54"/>
  <c r="K56"/>
  <c r="K53"/>
  <c r="K52"/>
  <c r="K51"/>
  <c r="K50"/>
  <c r="K49"/>
  <c r="K47"/>
  <c r="K45"/>
  <c r="K44"/>
  <c r="K43"/>
  <c r="K42"/>
  <c r="K40"/>
  <c r="K39"/>
  <c r="K38"/>
  <c r="K37"/>
  <c r="K36"/>
  <c r="K35"/>
  <c r="K33"/>
  <c r="K30"/>
  <c r="K29"/>
  <c r="K27"/>
  <c r="K26"/>
  <c r="K25"/>
  <c r="K24"/>
  <c r="K23"/>
  <c r="K22"/>
  <c r="K20"/>
  <c r="K19"/>
  <c r="K18"/>
  <c r="K17"/>
  <c r="K16"/>
  <c r="K15"/>
  <c r="K14"/>
  <c r="K13"/>
  <c r="K12"/>
  <c r="K11"/>
  <c r="I25"/>
  <c r="I71"/>
  <c r="I70"/>
  <c r="I69"/>
  <c r="I66"/>
  <c r="I65"/>
  <c r="I64"/>
  <c r="I63"/>
  <c r="I62"/>
  <c r="I61"/>
  <c r="I60"/>
  <c r="I59"/>
  <c r="I58"/>
  <c r="I57"/>
  <c r="I55"/>
  <c r="I54"/>
  <c r="I56"/>
  <c r="I52"/>
  <c r="I51"/>
  <c r="I49"/>
  <c r="I47"/>
  <c r="I48"/>
  <c r="I45"/>
  <c r="I44"/>
  <c r="I43"/>
  <c r="I42"/>
  <c r="I39"/>
  <c r="I38"/>
  <c r="I37"/>
  <c r="I36"/>
  <c r="I35"/>
  <c r="I33"/>
  <c r="I27"/>
  <c r="I26"/>
  <c r="I30"/>
  <c r="I29"/>
  <c r="I24"/>
  <c r="I23"/>
  <c r="I20"/>
  <c r="I21"/>
  <c r="I19"/>
  <c r="I18"/>
  <c r="I17"/>
  <c r="I16"/>
  <c r="I15"/>
  <c r="I14"/>
  <c r="I13"/>
  <c r="I12"/>
  <c r="I11"/>
  <c r="I10"/>
  <c r="K5"/>
  <c r="I5"/>
  <c r="K10"/>
  <c r="K9"/>
  <c r="I9"/>
  <c r="I8"/>
  <c r="I7"/>
  <c r="K7"/>
  <c r="K6"/>
  <c r="K4"/>
  <c r="I4"/>
  <c r="K3"/>
  <c r="I68"/>
  <c r="K31"/>
  <c r="K8"/>
  <c r="K32"/>
  <c r="K41"/>
  <c r="K28"/>
  <c r="I31"/>
  <c r="I40"/>
  <c r="I50"/>
  <c r="I32"/>
  <c r="I22"/>
  <c r="I41"/>
  <c r="I28"/>
  <c r="I53"/>
  <c r="K66"/>
  <c r="K68"/>
  <c r="K48"/>
  <c r="K21"/>
  <c r="K46"/>
  <c r="K58"/>
  <c r="I46"/>
  <c r="K34"/>
  <c r="I34"/>
  <c r="R8"/>
  <c r="R7"/>
  <c r="R5"/>
  <c r="R11"/>
  <c r="R6"/>
  <c r="R4"/>
  <c r="R3"/>
  <c r="R9"/>
  <c r="R10"/>
  <c r="G3"/>
  <c r="G28"/>
  <c r="G41"/>
  <c r="G22"/>
  <c r="G32"/>
  <c r="G8"/>
  <c r="G50"/>
  <c r="G40"/>
  <c r="G31"/>
  <c r="G53"/>
  <c r="G26"/>
  <c r="G11"/>
  <c r="G13"/>
  <c r="G23"/>
  <c r="G55"/>
  <c r="G71"/>
  <c r="G59"/>
  <c r="G20"/>
  <c r="G43"/>
  <c r="G61"/>
  <c r="G7"/>
  <c r="G38"/>
  <c r="G54"/>
  <c r="G47"/>
  <c r="G12"/>
  <c r="G67"/>
  <c r="G58"/>
  <c r="G46"/>
  <c r="G21"/>
  <c r="G48"/>
  <c r="G68"/>
  <c r="G66"/>
  <c r="G34"/>
  <c r="G33"/>
  <c r="G25"/>
  <c r="G36"/>
  <c r="G45"/>
  <c r="G19"/>
  <c r="G18"/>
  <c r="G60"/>
  <c r="G39"/>
  <c r="G35"/>
  <c r="G27"/>
  <c r="G24"/>
  <c r="G6"/>
  <c r="G4"/>
  <c r="G70"/>
  <c r="G69"/>
  <c r="G64"/>
  <c r="G56"/>
  <c r="G51"/>
  <c r="G42"/>
  <c r="G37"/>
  <c r="G17"/>
  <c r="G5"/>
  <c r="G63"/>
  <c r="G30"/>
  <c r="G16"/>
  <c r="G14"/>
  <c r="G10"/>
  <c r="G9"/>
  <c r="G65"/>
  <c r="G62"/>
  <c r="G57"/>
  <c r="G52"/>
  <c r="G49"/>
  <c r="G44"/>
  <c r="G29"/>
  <c r="G15"/>
  <c r="J19" i="9" l="1"/>
  <c r="J23"/>
  <c r="J18"/>
  <c r="J21"/>
  <c r="J17"/>
  <c r="J24"/>
  <c r="J22"/>
  <c r="J20"/>
  <c r="J25"/>
  <c r="J20" i="8"/>
  <c r="J16"/>
  <c r="J17"/>
  <c r="J19"/>
  <c r="J21"/>
  <c r="J23"/>
  <c r="J22"/>
  <c r="J18"/>
  <c r="J19" i="7"/>
  <c r="J22"/>
  <c r="J16"/>
  <c r="J18"/>
  <c r="J21"/>
  <c r="J20"/>
  <c r="J17"/>
  <c r="J23"/>
  <c r="J19" i="6"/>
  <c r="J18"/>
  <c r="J15"/>
  <c r="J17"/>
  <c r="J21"/>
  <c r="J20"/>
  <c r="J16"/>
  <c r="J19" i="5"/>
  <c r="J18"/>
  <c r="J20"/>
  <c r="J22"/>
  <c r="J17"/>
  <c r="J16"/>
  <c r="J23"/>
  <c r="J21"/>
  <c r="J15" i="4"/>
  <c r="J14"/>
  <c r="J13"/>
  <c r="J17"/>
  <c r="J16"/>
  <c r="J25" i="3"/>
  <c r="J22"/>
  <c r="J17"/>
  <c r="J23"/>
  <c r="J20"/>
  <c r="J18"/>
  <c r="J21"/>
  <c r="J19"/>
  <c r="J24"/>
  <c r="J19" i="2"/>
  <c r="J15"/>
  <c r="J18"/>
  <c r="J17"/>
  <c r="J16"/>
  <c r="J14"/>
  <c r="J22" i="1"/>
  <c r="J17"/>
  <c r="J23"/>
  <c r="J24"/>
  <c r="J21"/>
  <c r="J25"/>
  <c r="J18"/>
  <c r="J20"/>
  <c r="J19"/>
  <c r="R4" i="9"/>
  <c r="T4" s="1"/>
  <c r="W4" s="1"/>
  <c r="N13"/>
  <c r="E13"/>
  <c r="F13"/>
  <c r="G13"/>
  <c r="H13"/>
  <c r="I13"/>
  <c r="J13"/>
  <c r="K13"/>
  <c r="L13"/>
  <c r="M13"/>
  <c r="O13"/>
  <c r="P13"/>
  <c r="Q13"/>
  <c r="D13"/>
  <c r="E12" i="8"/>
  <c r="F12"/>
  <c r="G12"/>
  <c r="H12"/>
  <c r="I12"/>
  <c r="J12"/>
  <c r="K12"/>
  <c r="L12"/>
  <c r="M12"/>
  <c r="N12"/>
  <c r="O12"/>
  <c r="D12"/>
  <c r="E12" i="7"/>
  <c r="F12"/>
  <c r="G12"/>
  <c r="H12"/>
  <c r="I12"/>
  <c r="J12"/>
  <c r="K12"/>
  <c r="L12"/>
  <c r="M12"/>
  <c r="N12"/>
  <c r="O12"/>
  <c r="D12"/>
  <c r="E11" i="6"/>
  <c r="F11"/>
  <c r="G11"/>
  <c r="H11"/>
  <c r="I11"/>
  <c r="J11"/>
  <c r="K11"/>
  <c r="L11"/>
  <c r="M11"/>
  <c r="N11"/>
  <c r="O11"/>
  <c r="D11"/>
  <c r="E12" i="5"/>
  <c r="F12"/>
  <c r="G12"/>
  <c r="H12"/>
  <c r="I12"/>
  <c r="J12"/>
  <c r="K12"/>
  <c r="L12"/>
  <c r="M12"/>
  <c r="N12"/>
  <c r="O12"/>
  <c r="P12"/>
  <c r="Q12"/>
  <c r="D12"/>
  <c r="E9" i="4"/>
  <c r="F9"/>
  <c r="G9"/>
  <c r="H9"/>
  <c r="I9"/>
  <c r="J9"/>
  <c r="K9"/>
  <c r="L9"/>
  <c r="M9"/>
  <c r="N9"/>
  <c r="O9"/>
  <c r="P9"/>
  <c r="Q9"/>
  <c r="R9"/>
  <c r="S9"/>
  <c r="D9"/>
  <c r="K13" i="3"/>
  <c r="E13"/>
  <c r="F13"/>
  <c r="G13"/>
  <c r="H13"/>
  <c r="I13"/>
  <c r="J13"/>
  <c r="L13"/>
  <c r="M13"/>
  <c r="N13"/>
  <c r="O13"/>
  <c r="D13"/>
  <c r="E10" i="2"/>
  <c r="F10"/>
  <c r="G10"/>
  <c r="H10"/>
  <c r="I10"/>
  <c r="J10"/>
  <c r="K10"/>
  <c r="L10"/>
  <c r="M10"/>
  <c r="N10"/>
  <c r="O10"/>
  <c r="P10"/>
  <c r="Q10"/>
  <c r="D10"/>
  <c r="E13" i="1"/>
  <c r="F13"/>
  <c r="G13"/>
  <c r="H13"/>
  <c r="I13"/>
  <c r="J13"/>
  <c r="K13"/>
  <c r="L13"/>
  <c r="M13"/>
  <c r="N13"/>
  <c r="O13"/>
  <c r="P13"/>
  <c r="Q13"/>
  <c r="D13"/>
  <c r="U6" i="5"/>
  <c r="S4"/>
  <c r="V4" s="1"/>
  <c r="R4"/>
  <c r="U4" s="1"/>
  <c r="V8" i="2"/>
  <c r="V4"/>
  <c r="U4"/>
  <c r="T6" i="8"/>
  <c r="T8"/>
  <c r="T9"/>
  <c r="S6"/>
  <c r="S11"/>
  <c r="Q5"/>
  <c r="P5"/>
  <c r="S5" s="1"/>
  <c r="V7" i="9"/>
  <c r="V12"/>
  <c r="U11"/>
  <c r="U4"/>
  <c r="S4"/>
  <c r="V4" s="1"/>
  <c r="T7" i="6"/>
  <c r="T9"/>
  <c r="S5"/>
  <c r="Q4"/>
  <c r="P4"/>
  <c r="Q6"/>
  <c r="P6"/>
  <c r="S6" s="1"/>
  <c r="X6" i="4"/>
  <c r="X4"/>
  <c r="U6"/>
  <c r="U8"/>
  <c r="X8" s="1"/>
  <c r="T8"/>
  <c r="W8" s="1"/>
  <c r="U5"/>
  <c r="X5" s="1"/>
  <c r="U7"/>
  <c r="X7" s="1"/>
  <c r="T5"/>
  <c r="W5" s="1"/>
  <c r="T6"/>
  <c r="W6" s="1"/>
  <c r="T7"/>
  <c r="W7" s="1"/>
  <c r="U4"/>
  <c r="T4"/>
  <c r="T5" i="3"/>
  <c r="T4"/>
  <c r="Q5"/>
  <c r="Q6"/>
  <c r="T6" s="1"/>
  <c r="Q7"/>
  <c r="T7" s="1"/>
  <c r="Q8"/>
  <c r="T8" s="1"/>
  <c r="Q9"/>
  <c r="T9" s="1"/>
  <c r="Q10"/>
  <c r="T10" s="1"/>
  <c r="Q11"/>
  <c r="T11" s="1"/>
  <c r="Q12"/>
  <c r="T12" s="1"/>
  <c r="P5"/>
  <c r="S5" s="1"/>
  <c r="P6"/>
  <c r="S6" s="1"/>
  <c r="P7"/>
  <c r="S7" s="1"/>
  <c r="P8"/>
  <c r="S8" s="1"/>
  <c r="P9"/>
  <c r="S9" s="1"/>
  <c r="P10"/>
  <c r="S10" s="1"/>
  <c r="P11"/>
  <c r="S11" s="1"/>
  <c r="P12"/>
  <c r="R12" s="1"/>
  <c r="U12" s="1"/>
  <c r="Q4"/>
  <c r="P4"/>
  <c r="S4" s="1"/>
  <c r="S9" i="1"/>
  <c r="V9" s="1"/>
  <c r="S5"/>
  <c r="V5" s="1"/>
  <c r="S6"/>
  <c r="V6" s="1"/>
  <c r="S7"/>
  <c r="V7" s="1"/>
  <c r="S8"/>
  <c r="V8" s="1"/>
  <c r="S10"/>
  <c r="V10" s="1"/>
  <c r="S11"/>
  <c r="V11" s="1"/>
  <c r="S12"/>
  <c r="V12" s="1"/>
  <c r="R9"/>
  <c r="T9" s="1"/>
  <c r="W9" s="1"/>
  <c r="R5"/>
  <c r="T5" s="1"/>
  <c r="W5" s="1"/>
  <c r="R6"/>
  <c r="T6" s="1"/>
  <c r="W6" s="1"/>
  <c r="R7"/>
  <c r="U7" s="1"/>
  <c r="R8"/>
  <c r="U8" s="1"/>
  <c r="R10"/>
  <c r="T10" s="1"/>
  <c r="W10" s="1"/>
  <c r="R11"/>
  <c r="T11" s="1"/>
  <c r="W11" s="1"/>
  <c r="R12"/>
  <c r="T12" s="1"/>
  <c r="W12" s="1"/>
  <c r="S4"/>
  <c r="R4"/>
  <c r="Q5" i="7"/>
  <c r="T5" s="1"/>
  <c r="Q6"/>
  <c r="T6" s="1"/>
  <c r="Q7"/>
  <c r="T7" s="1"/>
  <c r="Q8"/>
  <c r="T8" s="1"/>
  <c r="Q9"/>
  <c r="T9" s="1"/>
  <c r="Q10"/>
  <c r="T10" s="1"/>
  <c r="Q11"/>
  <c r="T11" s="1"/>
  <c r="P5"/>
  <c r="P6"/>
  <c r="S6" s="1"/>
  <c r="P7"/>
  <c r="S7" s="1"/>
  <c r="P8"/>
  <c r="S8" s="1"/>
  <c r="P9"/>
  <c r="S9" s="1"/>
  <c r="P10"/>
  <c r="S10" s="1"/>
  <c r="P11"/>
  <c r="S11" s="1"/>
  <c r="Q4"/>
  <c r="T4" s="1"/>
  <c r="P4"/>
  <c r="S4" s="1"/>
  <c r="Q5" i="6"/>
  <c r="T5" s="1"/>
  <c r="Q7"/>
  <c r="Q8"/>
  <c r="R8" s="1"/>
  <c r="U8" s="1"/>
  <c r="Q9"/>
  <c r="Q10"/>
  <c r="T10" s="1"/>
  <c r="P5"/>
  <c r="P7"/>
  <c r="S7" s="1"/>
  <c r="P8"/>
  <c r="S8" s="1"/>
  <c r="P9"/>
  <c r="S9" s="1"/>
  <c r="P10"/>
  <c r="S5" i="2"/>
  <c r="V5" s="1"/>
  <c r="S6"/>
  <c r="V6" s="1"/>
  <c r="S7"/>
  <c r="S8"/>
  <c r="V9"/>
  <c r="R5"/>
  <c r="U5" s="1"/>
  <c r="R6"/>
  <c r="U6" s="1"/>
  <c r="R7"/>
  <c r="U7" s="1"/>
  <c r="R8"/>
  <c r="U8" s="1"/>
  <c r="S4"/>
  <c r="T4" s="1"/>
  <c r="W4" s="1"/>
  <c r="R4"/>
  <c r="S5" i="9"/>
  <c r="V5" s="1"/>
  <c r="S6"/>
  <c r="S7"/>
  <c r="S8"/>
  <c r="V8" s="1"/>
  <c r="S9"/>
  <c r="V9" s="1"/>
  <c r="S10"/>
  <c r="V10" s="1"/>
  <c r="S11"/>
  <c r="V11" s="1"/>
  <c r="S12"/>
  <c r="R5"/>
  <c r="R13" s="1"/>
  <c r="R6"/>
  <c r="U6" s="1"/>
  <c r="R7"/>
  <c r="T7" s="1"/>
  <c r="W7" s="1"/>
  <c r="R8"/>
  <c r="T8" s="1"/>
  <c r="W8" s="1"/>
  <c r="R9"/>
  <c r="T9" s="1"/>
  <c r="W9" s="1"/>
  <c r="R10"/>
  <c r="U10" s="1"/>
  <c r="R11"/>
  <c r="T11" s="1"/>
  <c r="R12"/>
  <c r="T12" s="1"/>
  <c r="Q7" i="8"/>
  <c r="T7" s="1"/>
  <c r="Q8"/>
  <c r="Q9"/>
  <c r="Q10"/>
  <c r="T10" s="1"/>
  <c r="Q11"/>
  <c r="T11" s="1"/>
  <c r="P7"/>
  <c r="S7" s="1"/>
  <c r="P8"/>
  <c r="S8" s="1"/>
  <c r="P9"/>
  <c r="S9" s="1"/>
  <c r="P10"/>
  <c r="P11"/>
  <c r="Q4"/>
  <c r="T4" s="1"/>
  <c r="P4"/>
  <c r="S4" s="1"/>
  <c r="S5" i="5"/>
  <c r="V5" s="1"/>
  <c r="S6"/>
  <c r="V6" s="1"/>
  <c r="S7"/>
  <c r="V7" s="1"/>
  <c r="S8"/>
  <c r="V8" s="1"/>
  <c r="S9"/>
  <c r="V9" s="1"/>
  <c r="S10"/>
  <c r="V10" s="1"/>
  <c r="S11"/>
  <c r="V11" s="1"/>
  <c r="R5"/>
  <c r="U5" s="1"/>
  <c r="R6"/>
  <c r="R7"/>
  <c r="R8"/>
  <c r="U8" s="1"/>
  <c r="R9"/>
  <c r="U9" s="1"/>
  <c r="R10"/>
  <c r="U10" s="1"/>
  <c r="R11"/>
  <c r="U11" s="1"/>
  <c r="X9" i="4" l="1"/>
  <c r="T9"/>
  <c r="T7" i="5"/>
  <c r="W7" s="1"/>
  <c r="V12"/>
  <c r="P11" i="6"/>
  <c r="S4"/>
  <c r="S11" s="1"/>
  <c r="Q11"/>
  <c r="T8"/>
  <c r="U5" i="9"/>
  <c r="U8"/>
  <c r="U9"/>
  <c r="P12" i="8"/>
  <c r="Q12"/>
  <c r="T5"/>
  <c r="T12" s="1"/>
  <c r="T12" i="7"/>
  <c r="Q12"/>
  <c r="R10" i="6"/>
  <c r="U10" s="1"/>
  <c r="S10"/>
  <c r="R6"/>
  <c r="U6" s="1"/>
  <c r="T4"/>
  <c r="T6"/>
  <c r="R12" i="5"/>
  <c r="S12"/>
  <c r="U7"/>
  <c r="U12" s="1"/>
  <c r="W4" i="4"/>
  <c r="W9" s="1"/>
  <c r="V4"/>
  <c r="U9"/>
  <c r="S13" i="3"/>
  <c r="T13"/>
  <c r="Q13"/>
  <c r="P13"/>
  <c r="R10" i="2"/>
  <c r="S10"/>
  <c r="R13" i="1"/>
  <c r="U5"/>
  <c r="U10"/>
  <c r="T7"/>
  <c r="W7" s="1"/>
  <c r="U11"/>
  <c r="T4"/>
  <c r="W4" s="1"/>
  <c r="U12"/>
  <c r="U6"/>
  <c r="U4"/>
  <c r="S13"/>
  <c r="U9"/>
  <c r="T8"/>
  <c r="W8" s="1"/>
  <c r="V4"/>
  <c r="V13" s="1"/>
  <c r="S13" i="9"/>
  <c r="U7"/>
  <c r="U13" s="1"/>
  <c r="V6"/>
  <c r="V13" s="1"/>
  <c r="S10" i="8"/>
  <c r="S12" s="1"/>
  <c r="P12" i="7"/>
  <c r="S5"/>
  <c r="S12" s="1"/>
  <c r="S12" i="3"/>
  <c r="U9" i="2"/>
  <c r="U10" s="1"/>
  <c r="V7"/>
  <c r="V10" s="1"/>
  <c r="T8" i="5"/>
  <c r="W8" s="1"/>
  <c r="T10"/>
  <c r="W10" s="1"/>
  <c r="T6"/>
  <c r="W6" s="1"/>
  <c r="T5"/>
  <c r="W5" s="1"/>
  <c r="T9"/>
  <c r="W9" s="1"/>
  <c r="T11"/>
  <c r="W11" s="1"/>
  <c r="T4"/>
  <c r="T9" i="2"/>
  <c r="W9" s="1"/>
  <c r="T5"/>
  <c r="W5" s="1"/>
  <c r="T8"/>
  <c r="W8" s="1"/>
  <c r="T7"/>
  <c r="T6"/>
  <c r="W6" s="1"/>
  <c r="R5" i="7"/>
  <c r="R11" i="8"/>
  <c r="U11" s="1"/>
  <c r="R9"/>
  <c r="U9" s="1"/>
  <c r="R8"/>
  <c r="U8" s="1"/>
  <c r="R7"/>
  <c r="U7" s="1"/>
  <c r="R4"/>
  <c r="U4" s="1"/>
  <c r="R5"/>
  <c r="R10"/>
  <c r="U10" s="1"/>
  <c r="R6"/>
  <c r="U6" s="1"/>
  <c r="T10" i="9"/>
  <c r="W10" s="1"/>
  <c r="T6"/>
  <c r="T5"/>
  <c r="W5" s="1"/>
  <c r="R9" i="6"/>
  <c r="U9" s="1"/>
  <c r="R7"/>
  <c r="U7" s="1"/>
  <c r="R5"/>
  <c r="U5" s="1"/>
  <c r="R4"/>
  <c r="V7" i="4"/>
  <c r="Y7" s="1"/>
  <c r="V8"/>
  <c r="Y8" s="1"/>
  <c r="V6"/>
  <c r="Y6" s="1"/>
  <c r="V5"/>
  <c r="Y5" s="1"/>
  <c r="R8" i="3"/>
  <c r="U8" s="1"/>
  <c r="R9"/>
  <c r="U9" s="1"/>
  <c r="R5"/>
  <c r="R11"/>
  <c r="U11" s="1"/>
  <c r="R7"/>
  <c r="U7" s="1"/>
  <c r="R4"/>
  <c r="U4" s="1"/>
  <c r="R10"/>
  <c r="U10" s="1"/>
  <c r="R6"/>
  <c r="U6" s="1"/>
  <c r="R11" i="7"/>
  <c r="U11" s="1"/>
  <c r="R10"/>
  <c r="U10" s="1"/>
  <c r="R9"/>
  <c r="U9" s="1"/>
  <c r="R8"/>
  <c r="U8" s="1"/>
  <c r="R7"/>
  <c r="U7" s="1"/>
  <c r="R6"/>
  <c r="U6" s="1"/>
  <c r="R4"/>
  <c r="U4" s="1"/>
  <c r="T11" i="6" l="1"/>
  <c r="W13" i="9"/>
  <c r="U4" i="6"/>
  <c r="U11" s="1"/>
  <c r="R11"/>
  <c r="T12" i="5"/>
  <c r="W4"/>
  <c r="W12" s="1"/>
  <c r="V9" i="4"/>
  <c r="Y4"/>
  <c r="Y9" s="1"/>
  <c r="U13" i="1"/>
  <c r="W13"/>
  <c r="T13"/>
  <c r="T13" i="9"/>
  <c r="R12" i="8"/>
  <c r="U5"/>
  <c r="U12" s="1"/>
  <c r="U5" i="7"/>
  <c r="U12" s="1"/>
  <c r="R12"/>
  <c r="U5" i="3"/>
  <c r="U13" s="1"/>
  <c r="R13"/>
  <c r="T10" i="2"/>
  <c r="W7"/>
  <c r="W10" s="1"/>
</calcChain>
</file>

<file path=xl/comments1.xml><?xml version="1.0" encoding="utf-8"?>
<comments xmlns="http://schemas.openxmlformats.org/spreadsheetml/2006/main">
  <authors>
    <author>Scotfi</author>
  </authors>
  <commentList>
    <comment ref="D49" authorId="0">
      <text>
        <r>
          <rPr>
            <b/>
            <sz val="9"/>
            <color indexed="81"/>
            <rFont val="Tahoma"/>
            <family val="2"/>
            <charset val="238"/>
          </rPr>
          <t>Scotfi:</t>
        </r>
        <r>
          <rPr>
            <sz val="9"/>
            <color indexed="81"/>
            <rFont val="Tahoma"/>
            <family val="2"/>
            <charset val="238"/>
          </rPr>
          <t xml:space="preserve">
V průběhu ligy se zranil, takže druhou polovinu již nemohl odehrát.</t>
        </r>
      </text>
    </comment>
    <comment ref="D71" authorId="0">
      <text>
        <r>
          <rPr>
            <b/>
            <sz val="9"/>
            <color indexed="81"/>
            <rFont val="Tahoma"/>
            <family val="2"/>
            <charset val="238"/>
          </rPr>
          <t>Scotfi:</t>
        </r>
        <r>
          <rPr>
            <sz val="9"/>
            <color indexed="81"/>
            <rFont val="Tahoma"/>
            <family val="2"/>
            <charset val="238"/>
          </rPr>
          <t xml:space="preserve">
Bohužel hned v průběhu prvního zápasu byl zraněn, díky čemuž již zbytek ligy nemohl odehrát.</t>
        </r>
      </text>
    </comment>
  </commentList>
</comments>
</file>

<file path=xl/sharedStrings.xml><?xml version="1.0" encoding="utf-8"?>
<sst xmlns="http://schemas.openxmlformats.org/spreadsheetml/2006/main" count="969" uniqueCount="280">
  <si>
    <t>FRKOT</t>
  </si>
  <si>
    <t>No.</t>
  </si>
  <si>
    <t>x P7 B</t>
  </si>
  <si>
    <t>x TREE</t>
  </si>
  <si>
    <t>x FUJ</t>
  </si>
  <si>
    <t>x KS</t>
  </si>
  <si>
    <t>GOAL</t>
  </si>
  <si>
    <t>ASIS</t>
  </si>
  <si>
    <t>x CH</t>
  </si>
  <si>
    <t>Michal Dul</t>
  </si>
  <si>
    <t>Petr Hejč</t>
  </si>
  <si>
    <t>Tomáš Langer</t>
  </si>
  <si>
    <t>Michael Hron</t>
  </si>
  <si>
    <t>Petr Novosad</t>
  </si>
  <si>
    <t>Daniel Roško</t>
  </si>
  <si>
    <t>David Tomášek</t>
  </si>
  <si>
    <t>Jan Trojek</t>
  </si>
  <si>
    <t>Jan Veselý</t>
  </si>
  <si>
    <t>FUJ</t>
  </si>
  <si>
    <t>x FRKOT</t>
  </si>
  <si>
    <t>Pavel Bláha</t>
  </si>
  <si>
    <t>Martin Čech</t>
  </si>
  <si>
    <t>Martin Prach</t>
  </si>
  <si>
    <t>Jan Prušák</t>
  </si>
  <si>
    <t>Daniel Ryšavý</t>
  </si>
  <si>
    <t>David Zucker</t>
  </si>
  <si>
    <t>x PD B</t>
  </si>
  <si>
    <t>77</t>
  </si>
  <si>
    <t>33</t>
  </si>
  <si>
    <t>50</t>
  </si>
  <si>
    <t>27</t>
  </si>
  <si>
    <t>30</t>
  </si>
  <si>
    <t>---</t>
  </si>
  <si>
    <t>CH</t>
  </si>
  <si>
    <t>x MA</t>
  </si>
  <si>
    <t>x TM</t>
  </si>
  <si>
    <t>Lukáš Bořil</t>
  </si>
  <si>
    <t>Petr Cibula</t>
  </si>
  <si>
    <t>Dalimil Fišar</t>
  </si>
  <si>
    <t>Vojtěch Kabelka</t>
  </si>
  <si>
    <t>Pavel Milička</t>
  </si>
  <si>
    <t>David Novák</t>
  </si>
  <si>
    <r>
      <t xml:space="preserve">David </t>
    </r>
    <r>
      <rPr>
        <sz val="10"/>
        <color theme="1"/>
        <rFont val="Calibri"/>
        <family val="2"/>
        <charset val="238"/>
        <scheme val="minor"/>
      </rPr>
      <t>Wasserbauer</t>
    </r>
  </si>
  <si>
    <t>Ondřej Benc</t>
  </si>
  <si>
    <t>Petr Zavadil</t>
  </si>
  <si>
    <t>00</t>
  </si>
  <si>
    <t>KS</t>
  </si>
  <si>
    <t>Martin Bartoň</t>
  </si>
  <si>
    <t>Pavel Dohnálek</t>
  </si>
  <si>
    <t>Dominik Hataš</t>
  </si>
  <si>
    <t>Jiří Voseček</t>
  </si>
  <si>
    <t>Vít Voseček</t>
  </si>
  <si>
    <t>MA</t>
  </si>
  <si>
    <t>Martin Biskupič</t>
  </si>
  <si>
    <t>02</t>
  </si>
  <si>
    <t>Radim Hopp</t>
  </si>
  <si>
    <t>55</t>
  </si>
  <si>
    <t>Matej Hrušovský</t>
  </si>
  <si>
    <t>9</t>
  </si>
  <si>
    <t>Jakub Jánoška</t>
  </si>
  <si>
    <t>Jakub Jurášek</t>
  </si>
  <si>
    <t>8</t>
  </si>
  <si>
    <t>Václav Misík</t>
  </si>
  <si>
    <t>15</t>
  </si>
  <si>
    <t>Filip Ščotka</t>
  </si>
  <si>
    <t>23</t>
  </si>
  <si>
    <t>Jakub Venglář</t>
  </si>
  <si>
    <t>17</t>
  </si>
  <si>
    <t>5</t>
  </si>
  <si>
    <t>P7 B</t>
  </si>
  <si>
    <t>Martin Indra</t>
  </si>
  <si>
    <t>Tomáš Kačírek</t>
  </si>
  <si>
    <t>Martin Kunc</t>
  </si>
  <si>
    <t>Radek Růžička</t>
  </si>
  <si>
    <t>Michal Šindler</t>
  </si>
  <si>
    <t>Petr Záloha</t>
  </si>
  <si>
    <t>69</t>
  </si>
  <si>
    <t>47</t>
  </si>
  <si>
    <t>16</t>
  </si>
  <si>
    <t>64</t>
  </si>
  <si>
    <t>26</t>
  </si>
  <si>
    <t>PD B</t>
  </si>
  <si>
    <t>Petr Alius</t>
  </si>
  <si>
    <t>Ludvík Blažek</t>
  </si>
  <si>
    <t>Karel Cvalín</t>
  </si>
  <si>
    <t>Vít Fiala</t>
  </si>
  <si>
    <t>Jaroslav Havelík</t>
  </si>
  <si>
    <t>Mojmír Kittler</t>
  </si>
  <si>
    <t>Zdeněk Vošta</t>
  </si>
  <si>
    <t>Jan Zíka</t>
  </si>
  <si>
    <t>59</t>
  </si>
  <si>
    <t>TM</t>
  </si>
  <si>
    <t>Ondřej Burkert</t>
  </si>
  <si>
    <t>Jan Klimeš</t>
  </si>
  <si>
    <t>Matěj Kmínek</t>
  </si>
  <si>
    <t>Jiří Komůrka</t>
  </si>
  <si>
    <t>Jakub Novák</t>
  </si>
  <si>
    <t>Ondřej Novák</t>
  </si>
  <si>
    <t>Jakub Ptáček</t>
  </si>
  <si>
    <t>Marek Zavřel</t>
  </si>
  <si>
    <t>94</t>
  </si>
  <si>
    <t>35</t>
  </si>
  <si>
    <t>0</t>
  </si>
  <si>
    <t>TREE</t>
  </si>
  <si>
    <t>Petr Čížek</t>
  </si>
  <si>
    <t>Martin Daněk</t>
  </si>
  <si>
    <t>Jaromír Jáchym</t>
  </si>
  <si>
    <t>Vojtěch Kotrba</t>
  </si>
  <si>
    <t>Matyáš Lustig</t>
  </si>
  <si>
    <t>Václav Mareš</t>
  </si>
  <si>
    <t>Ondřej Rýdlo</t>
  </si>
  <si>
    <t>Michal Slaboch</t>
  </si>
  <si>
    <t>Matěj Vaněk</t>
  </si>
  <si>
    <t>7</t>
  </si>
  <si>
    <t>π</t>
  </si>
  <si>
    <t>911</t>
  </si>
  <si>
    <t>10</t>
  </si>
  <si>
    <t>CELKEM</t>
  </si>
  <si>
    <t>+</t>
  </si>
  <si>
    <t>42</t>
  </si>
  <si>
    <t>14</t>
  </si>
  <si>
    <t>x KS/#2</t>
  </si>
  <si>
    <t>FUJ/#2</t>
  </si>
  <si>
    <t>INJ</t>
  </si>
  <si>
    <t>G na zápas</t>
  </si>
  <si>
    <t>A na zápas</t>
  </si>
  <si>
    <t>+ na zápas</t>
  </si>
  <si>
    <t>CELKEM v přepočtu na počet zápasů</t>
  </si>
  <si>
    <t>x FRKOT/#2</t>
  </si>
  <si>
    <t>x P7 B/#2</t>
  </si>
  <si>
    <t>Michal Koldinský</t>
  </si>
  <si>
    <t>x PDB</t>
  </si>
  <si>
    <t>ABS</t>
  </si>
  <si>
    <t>x CH/#2</t>
  </si>
  <si>
    <t>CELKEM v pčepočtu na počet zápasů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</si>
  <si>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</si>
  <si>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</si>
  <si>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</si>
  <si>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</si>
  <si>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</si>
  <si>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</si>
  <si>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</si>
  <si>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</si>
  <si>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</si>
  <si>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Celková produktivita</t>
  </si>
  <si>
    <t>Průměrná produktivita na zápas</t>
  </si>
  <si>
    <t>Pořadí v týmu</t>
  </si>
  <si>
    <t>Počet zápasů:</t>
  </si>
  <si>
    <t>David Wasserbauer</t>
  </si>
  <si>
    <t>P7B</t>
  </si>
  <si>
    <t>PDB</t>
  </si>
  <si>
    <t>99</t>
  </si>
  <si>
    <t>25</t>
  </si>
  <si>
    <t>21</t>
  </si>
  <si>
    <t>13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</si>
  <si>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</si>
  <si>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</si>
  <si>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</si>
  <si>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</si>
  <si>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</si>
  <si>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</si>
  <si>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</si>
  <si>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</si>
  <si>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</si>
  <si>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</si>
  <si>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</si>
  <si>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</si>
  <si>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</si>
  <si>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</si>
  <si>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</si>
  <si>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</si>
  <si>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</si>
  <si>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</si>
  <si>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</si>
  <si>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</si>
  <si>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</si>
  <si>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</si>
  <si>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</si>
  <si>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</si>
  <si>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</si>
  <si>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</si>
  <si>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</si>
  <si>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</si>
  <si>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</si>
  <si>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</si>
  <si>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</si>
  <si>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</si>
  <si>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</si>
  <si>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</si>
  <si>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</si>
  <si>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</si>
  <si>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</si>
  <si>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</si>
  <si>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</si>
  <si>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</si>
  <si>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</si>
  <si>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</si>
  <si>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</si>
  <si>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</si>
  <si>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</si>
  <si>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</si>
  <si>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</si>
  <si>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</si>
  <si>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</si>
  <si>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</si>
  <si>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</si>
  <si>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</si>
  <si>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</si>
  <si>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</si>
  <si>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</si>
  <si>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</si>
  <si>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</si>
  <si>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</si>
  <si>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</si>
  <si>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</si>
  <si>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Mosquito Attack</t>
  </si>
  <si>
    <t>Frkot</t>
  </si>
  <si>
    <t>Chupacabras</t>
  </si>
  <si>
    <t>Prague Seven B</t>
  </si>
  <si>
    <t>Prague Devils B</t>
  </si>
  <si>
    <t>Terrible Monkeys</t>
  </si>
  <si>
    <t>T.R.E.E.</t>
  </si>
  <si>
    <t>Kulatá šachovnice</t>
  </si>
  <si>
    <t>8/9</t>
  </si>
  <si>
    <t>6-7/8</t>
  </si>
  <si>
    <t>Bodů celkem</t>
  </si>
  <si>
    <t>Asistencí na bod celkem</t>
  </si>
  <si>
    <t>Podíl na asistencích svého týmu</t>
  </si>
  <si>
    <t>Podíl na bodech svého týmu</t>
  </si>
  <si>
    <t>Počet odehraných zápasů</t>
  </si>
  <si>
    <t>Počet hráčů</t>
  </si>
  <si>
    <t>Průměr bodů na zápas</t>
  </si>
  <si>
    <t>Celkový počet bodů</t>
  </si>
  <si>
    <t>TÝM</t>
  </si>
  <si>
    <t>Číslo dresu</t>
  </si>
  <si>
    <t># 17</t>
  </si>
  <si>
    <t># 33</t>
  </si>
  <si>
    <t># 64</t>
  </si>
  <si>
    <t>#   9</t>
  </si>
  <si>
    <t># 15</t>
  </si>
  <si>
    <t># 16</t>
  </si>
  <si>
    <t># 30</t>
  </si>
  <si>
    <t># 13</t>
  </si>
  <si>
    <t>Bilance skóre</t>
  </si>
  <si>
    <t>Vyhraných zápasů</t>
  </si>
  <si>
    <t>7/7</t>
  </si>
  <si>
    <t>4/6</t>
  </si>
  <si>
    <t>3/6</t>
  </si>
  <si>
    <t>4/7</t>
  </si>
  <si>
    <t>3/8</t>
  </si>
  <si>
    <t>1/7</t>
  </si>
  <si>
    <t>0/6</t>
  </si>
  <si>
    <t>Obdrženo bodů</t>
  </si>
  <si>
    <t>Bodů na zápas</t>
  </si>
  <si>
    <t>Asistence celkem</t>
  </si>
  <si>
    <t>Asistencí na zápas</t>
  </si>
  <si>
    <t>Podíl na celkových bodech týmu</t>
  </si>
  <si>
    <t>Umístění týmu v 2. lize             OPEN HMČR 2013</t>
  </si>
  <si>
    <t>Podíl na celkových asist. týmu</t>
  </si>
  <si>
    <t>Celkové pořadí hráče</t>
  </si>
  <si>
    <t xml:space="preserve">     Hráč</t>
  </si>
  <si>
    <t>CELKOVÉ POŘADÍ</t>
  </si>
  <si>
    <r>
      <t xml:space="preserve">Nejužitečnější hráči pro svůj tým z hlediska </t>
    </r>
    <r>
      <rPr>
        <b/>
        <sz val="11"/>
        <color rgb="FFFF0000"/>
        <rFont val="Calibri"/>
        <family val="2"/>
        <charset val="238"/>
        <scheme val="minor"/>
      </rPr>
      <t>ASISTENCÍ</t>
    </r>
  </si>
  <si>
    <r>
      <t xml:space="preserve">Nejužitečnější hráči pro svůj tým z hlediska </t>
    </r>
    <r>
      <rPr>
        <b/>
        <sz val="11"/>
        <color rgb="FFFF0000"/>
        <rFont val="Calibri"/>
        <family val="2"/>
        <charset val="238"/>
        <scheme val="minor"/>
      </rPr>
      <t>SKÓROVÁNÍ</t>
    </r>
  </si>
  <si>
    <t>Pozn.: Ondřej Burkert (#3) - Callahan v zápase proti Mosquito Attack.</t>
  </si>
  <si>
    <t>Pozn.: David Novák (#9) - Callahan v zápase proti Mosquito Attack.</t>
  </si>
  <si>
    <t>83</t>
  </si>
  <si>
    <t>Pozn.: Jakub Jánoška (#83) - Callahan v zápase proti FUJ.</t>
  </si>
  <si>
    <t>Tyto statistiky se týkají 2. ligy Halového mistrovství ČR kategorie OPEN. Brno, 2013.</t>
  </si>
  <si>
    <t>Zpracování statistik po mnoha a mnoha hodinách úporné práce zajistil Scotfi (MA) s vydatnou pomocí své Katky.</t>
  </si>
  <si>
    <t>Filip (Scotfi) Ščotka - scotka.filip@gmail.com</t>
  </si>
  <si>
    <t>Autor nezaručuje 100 % správnost všech dat a funkcionalit. Přestože vše bylo několikrát ověřováno a systematicky kontrolováno, je nesporné, že chyba se může stát vždy. Pokud na nějakou takovou narazíte, prosím, kontaktujte mě. (Rozdíly v tisícinách apod. mezi jednotlivými přehledy jsou způsobeny zaokrouhlováním na různý počet míst.)</t>
  </si>
  <si>
    <t>Velký dík patří lidem, kteří se podíleli na zaznamenávání statistik, jmenovitě především: Maruška (VM), Dave (CH), Vosa (FRKOT), Jára (TREE), Kača (MA), Jakub Jánoška (MA), Scotfi (MA). Velký dík patří i všem, kteří nám při zaznamenávání asistovali - včetně zrovna hrajících hráčů.</t>
  </si>
  <si>
    <t xml:space="preserve">V těchto statistikách je zaznamenáno, kdo v kterém zápase proti komu skóroval (GOAL), a kdo na bod přihrával (ASIS); zkratka INJ znamená zranění, zkratka ABS znamená nepřítomnost hráče (pokud nám bylo známo). S ohledem na zaznamenávání pouze dvou základních herních prvků, tato statistika nemůže být plně vypovídající o komplexních hráčských kvalitách. Nezohledňuje, jak často byl který hráč u disku, jak dobře tvořil hru uprostřed (mnozí měli tu "smůlu", že pravidelně byli těmi s předposlední nahrávkou), jak bránil, jakou měl chybovost atd.  Proto žádám hráče i týmy, aby při prohlížení těchto statistik toto měli na paměti. </t>
  </si>
  <si>
    <t>ENJOY IT! :-)</t>
  </si>
  <si>
    <t>Jakub Novák (# 50) - 2x Callahan v zápase proti Chupacabras.</t>
  </si>
  <si>
    <t>Callahanoví specialisti</t>
  </si>
  <si>
    <t>Jakub Jánoška (MA; #83): Na jeden přihrál, 1 chytil. :-)</t>
  </si>
  <si>
    <t>Jakub Novák (TM; #50): Dva hned v jednom zápase!</t>
  </si>
  <si>
    <t>Terrible Monkeys: Průměrně půl callahanu na zápas!</t>
  </si>
</sst>
</file>

<file path=xl/styles.xml><?xml version="1.0" encoding="utf-8"?>
<styleSheet xmlns="http://schemas.openxmlformats.org/spreadsheetml/2006/main">
  <numFmts count="3">
    <numFmt numFmtId="164" formatCode="0.0000000"/>
    <numFmt numFmtId="165" formatCode="0.0000"/>
    <numFmt numFmtId="166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5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7" xfId="0" applyBorder="1"/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6" xfId="0" applyNumberFormat="1" applyFill="1" applyBorder="1"/>
    <xf numFmtId="49" fontId="0" fillId="0" borderId="19" xfId="0" applyNumberFormat="1" applyBorder="1" applyAlignment="1">
      <alignment horizontal="center"/>
    </xf>
    <xf numFmtId="0" fontId="0" fillId="3" borderId="20" xfId="0" applyFill="1" applyBorder="1"/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quotePrefix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0" fontId="0" fillId="7" borderId="8" xfId="1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49" fontId="0" fillId="10" borderId="14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65" fontId="0" fillId="10" borderId="14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4" borderId="3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4" borderId="31" xfId="0" applyFont="1" applyFill="1" applyBorder="1"/>
    <xf numFmtId="0" fontId="1" fillId="4" borderId="0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10" fontId="1" fillId="4" borderId="43" xfId="1" applyNumberFormat="1" applyFont="1" applyFill="1" applyBorder="1" applyAlignment="1">
      <alignment horizontal="center" vertical="center"/>
    </xf>
    <xf numFmtId="10" fontId="1" fillId="4" borderId="1" xfId="1" applyNumberFormat="1" applyFont="1" applyFill="1" applyBorder="1" applyAlignment="1">
      <alignment horizontal="center" vertical="center"/>
    </xf>
    <xf numFmtId="10" fontId="1" fillId="4" borderId="12" xfId="1" applyNumberFormat="1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2" fontId="0" fillId="4" borderId="21" xfId="0" applyNumberForma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3" borderId="27" xfId="0" applyFill="1" applyBorder="1"/>
    <xf numFmtId="0" fontId="0" fillId="3" borderId="2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6" fontId="0" fillId="2" borderId="29" xfId="0" applyNumberFormat="1" applyFill="1" applyBorder="1" applyAlignment="1">
      <alignment horizontal="center" vertical="center"/>
    </xf>
    <xf numFmtId="166" fontId="0" fillId="2" borderId="28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2" borderId="6" xfId="0" applyFill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 wrapText="1"/>
    </xf>
    <xf numFmtId="0" fontId="0" fillId="7" borderId="16" xfId="0" quotePrefix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0" fontId="0" fillId="0" borderId="8" xfId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center" vertical="top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0" xfId="0" applyNumberFormat="1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1" fillId="0" borderId="16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/>
    <xf numFmtId="0" fontId="1" fillId="0" borderId="13" xfId="0" applyFont="1" applyBorder="1" applyAlignment="1"/>
    <xf numFmtId="0" fontId="0" fillId="11" borderId="0" xfId="0" applyFill="1" applyBorder="1" applyAlignment="1">
      <alignment vertical="center"/>
    </xf>
    <xf numFmtId="0" fontId="1" fillId="11" borderId="6" xfId="0" applyFont="1" applyFill="1" applyBorder="1" applyAlignment="1">
      <alignment horizontal="center" vertical="center"/>
    </xf>
    <xf numFmtId="165" fontId="1" fillId="11" borderId="2" xfId="0" applyNumberFormat="1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10" fontId="0" fillId="11" borderId="8" xfId="1" applyNumberFormat="1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vertical="top"/>
    </xf>
    <xf numFmtId="0" fontId="0" fillId="11" borderId="0" xfId="0" applyFill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266702</xdr:colOff>
      <xdr:row>14</xdr:row>
      <xdr:rowOff>133348</xdr:rowOff>
    </xdr:from>
    <xdr:to>
      <xdr:col>2</xdr:col>
      <xdr:colOff>557102</xdr:colOff>
      <xdr:row>19</xdr:row>
      <xdr:rowOff>80848</xdr:rowOff>
    </xdr:to>
    <xdr:pic>
      <xdr:nvPicPr>
        <xdr:cNvPr id="2" name="Obrázek 1" descr="Logo_MA_Basic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2" y="3219448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showGridLines="0" tabSelected="1" workbookViewId="0">
      <selection activeCell="AV32" sqref="AV32"/>
    </sheetView>
  </sheetViews>
  <sheetFormatPr defaultRowHeight="15"/>
  <cols>
    <col min="14" max="14" width="10.85546875" customWidth="1"/>
  </cols>
  <sheetData>
    <row r="1" spans="1:52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</row>
    <row r="2" spans="1:5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</row>
    <row r="3" spans="1:52" ht="21">
      <c r="A3" s="168"/>
      <c r="B3" s="168"/>
      <c r="C3" s="180" t="s">
        <v>268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</row>
    <row r="4" spans="1:52" ht="15" customHeight="1">
      <c r="A4" s="168"/>
      <c r="B4" s="168"/>
      <c r="C4" s="183" t="s">
        <v>273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</row>
    <row r="5" spans="1:52">
      <c r="A5" s="168"/>
      <c r="B5" s="168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</row>
    <row r="6" spans="1:52">
      <c r="A6" s="168"/>
      <c r="B6" s="168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</row>
    <row r="7" spans="1:52">
      <c r="A7" s="168"/>
      <c r="B7" s="168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</row>
    <row r="8" spans="1:52">
      <c r="A8" s="168"/>
      <c r="B8" s="168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</row>
    <row r="9" spans="1:52">
      <c r="A9" s="168"/>
      <c r="B9" s="168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</row>
    <row r="10" spans="1:52">
      <c r="A10" s="168"/>
      <c r="B10" s="168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</row>
    <row r="11" spans="1:52" ht="24" customHeight="1">
      <c r="A11" s="168"/>
      <c r="B11" s="168"/>
      <c r="C11" s="184" t="s">
        <v>272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</row>
    <row r="12" spans="1:52" ht="24" customHeight="1">
      <c r="A12" s="168"/>
      <c r="B12" s="168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</row>
    <row r="13" spans="1:52" ht="24" customHeight="1">
      <c r="A13" s="168"/>
      <c r="B13" s="168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</row>
    <row r="14" spans="1:52">
      <c r="A14" s="168"/>
      <c r="B14" s="168"/>
      <c r="C14" s="168" t="s">
        <v>269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</row>
    <row r="15" spans="1:5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</row>
    <row r="16" spans="1:52" ht="15" customHeight="1">
      <c r="A16" s="168"/>
      <c r="B16" s="168"/>
      <c r="C16" s="168"/>
      <c r="D16" s="181" t="s">
        <v>271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</row>
    <row r="17" spans="1:52">
      <c r="A17" s="168"/>
      <c r="B17" s="168"/>
      <c r="C17" s="169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</row>
    <row r="18" spans="1:52">
      <c r="A18" s="168"/>
      <c r="B18" s="168"/>
      <c r="C18" s="169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</row>
    <row r="19" spans="1:52">
      <c r="A19" s="168"/>
      <c r="B19" s="168"/>
      <c r="C19" s="169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</row>
    <row r="20" spans="1:52" s="3" customFormat="1" ht="30" customHeight="1">
      <c r="A20" s="168"/>
      <c r="B20" s="168"/>
      <c r="C20" s="169"/>
      <c r="D20" s="171"/>
      <c r="E20" s="171"/>
      <c r="F20" s="171"/>
      <c r="G20" s="171"/>
      <c r="H20" s="185" t="s">
        <v>274</v>
      </c>
      <c r="I20" s="185"/>
      <c r="J20" s="171"/>
      <c r="K20" s="171"/>
      <c r="L20" s="171"/>
      <c r="M20" s="171"/>
      <c r="N20" s="171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</row>
    <row r="21" spans="1:52">
      <c r="A21" s="168"/>
      <c r="B21" s="168"/>
      <c r="C21" s="168"/>
      <c r="D21" s="168"/>
      <c r="E21" s="168"/>
      <c r="F21" s="168"/>
      <c r="G21" s="168"/>
      <c r="H21" s="168"/>
      <c r="I21" s="182" t="s">
        <v>270</v>
      </c>
      <c r="J21" s="182"/>
      <c r="K21" s="182"/>
      <c r="L21" s="182"/>
      <c r="M21" s="182"/>
      <c r="N21" s="170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</row>
    <row r="22" spans="1:5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</row>
    <row r="23" spans="1:52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</row>
    <row r="24" spans="1:52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</row>
    <row r="25" spans="1:5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</row>
    <row r="26" spans="1:5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</row>
    <row r="27" spans="1:5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</row>
    <row r="28" spans="1:5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</row>
    <row r="29" spans="1:5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</row>
    <row r="30" spans="1:5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</row>
    <row r="31" spans="1:5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</row>
    <row r="32" spans="1:5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</row>
    <row r="33" spans="1:5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</row>
    <row r="34" spans="1:5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</row>
    <row r="35" spans="1:5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</row>
    <row r="36" spans="1:5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</row>
    <row r="37" spans="1:5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</row>
    <row r="38" spans="1:5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</row>
    <row r="39" spans="1:5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</row>
    <row r="40" spans="1:5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</row>
    <row r="41" spans="1:5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</row>
    <row r="42" spans="1:5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</row>
    <row r="43" spans="1:5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</row>
    <row r="44" spans="1:5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</row>
    <row r="45" spans="1:5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</row>
    <row r="46" spans="1:5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</row>
    <row r="47" spans="1:52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</row>
    <row r="48" spans="1:5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</row>
  </sheetData>
  <mergeCells count="6">
    <mergeCell ref="C3:N3"/>
    <mergeCell ref="D16:N19"/>
    <mergeCell ref="I21:M21"/>
    <mergeCell ref="C4:N10"/>
    <mergeCell ref="C11:N13"/>
    <mergeCell ref="H20:I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23"/>
  <sheetViews>
    <sheetView showGridLines="0" workbookViewId="0">
      <selection activeCell="N42" sqref="N42"/>
    </sheetView>
  </sheetViews>
  <sheetFormatPr defaultRowHeight="15"/>
  <cols>
    <col min="1" max="1" width="6.42578125" customWidth="1"/>
    <col min="2" max="2" width="14.28515625" bestFit="1" customWidth="1"/>
    <col min="19" max="20" width="10.140625" bestFit="1" customWidth="1"/>
    <col min="21" max="21" width="9.85546875" bestFit="1" customWidth="1"/>
  </cols>
  <sheetData>
    <row r="1" spans="2:21" ht="15.75" thickBot="1"/>
    <row r="2" spans="2:21">
      <c r="B2" s="213" t="s">
        <v>91</v>
      </c>
      <c r="C2" s="212" t="s">
        <v>1</v>
      </c>
      <c r="D2" s="211" t="s">
        <v>34</v>
      </c>
      <c r="E2" s="212"/>
      <c r="F2" s="215" t="s">
        <v>8</v>
      </c>
      <c r="G2" s="215"/>
      <c r="H2" s="211" t="s">
        <v>26</v>
      </c>
      <c r="I2" s="212"/>
      <c r="J2" s="215" t="s">
        <v>5</v>
      </c>
      <c r="K2" s="215"/>
      <c r="L2" s="211" t="s">
        <v>8</v>
      </c>
      <c r="M2" s="212"/>
      <c r="N2" s="215" t="s">
        <v>3</v>
      </c>
      <c r="O2" s="215"/>
      <c r="P2" s="211" t="s">
        <v>117</v>
      </c>
      <c r="Q2" s="215"/>
      <c r="R2" s="215"/>
      <c r="S2" s="224" t="s">
        <v>127</v>
      </c>
      <c r="T2" s="225"/>
      <c r="U2" s="226"/>
    </row>
    <row r="3" spans="2:21">
      <c r="B3" s="214"/>
      <c r="C3" s="232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20" t="s">
        <v>6</v>
      </c>
      <c r="O3" s="20" t="s">
        <v>7</v>
      </c>
      <c r="P3" s="18" t="s">
        <v>6</v>
      </c>
      <c r="Q3" s="20" t="s">
        <v>7</v>
      </c>
      <c r="R3" s="20" t="s">
        <v>118</v>
      </c>
      <c r="S3" s="18" t="s">
        <v>124</v>
      </c>
      <c r="T3" s="20" t="s">
        <v>125</v>
      </c>
      <c r="U3" s="21" t="s">
        <v>126</v>
      </c>
    </row>
    <row r="4" spans="2:21">
      <c r="B4" s="4" t="s">
        <v>92</v>
      </c>
      <c r="C4" s="152">
        <v>3</v>
      </c>
      <c r="D4" s="34">
        <v>5</v>
      </c>
      <c r="E4" s="11">
        <v>0</v>
      </c>
      <c r="F4" s="35">
        <v>3</v>
      </c>
      <c r="G4" s="26">
        <v>2</v>
      </c>
      <c r="H4" s="34">
        <v>1</v>
      </c>
      <c r="I4" s="11">
        <v>1</v>
      </c>
      <c r="J4" s="35">
        <v>1</v>
      </c>
      <c r="K4" s="26">
        <v>2</v>
      </c>
      <c r="L4" s="34">
        <v>2</v>
      </c>
      <c r="M4" s="11">
        <v>1</v>
      </c>
      <c r="N4" s="35">
        <v>3</v>
      </c>
      <c r="O4" s="26">
        <v>0</v>
      </c>
      <c r="P4" s="34">
        <f>D4+F4+H4+J4+L4+N4</f>
        <v>15</v>
      </c>
      <c r="Q4" s="7">
        <f>E4+G4+I4+K4+M4+O4</f>
        <v>6</v>
      </c>
      <c r="R4" s="26">
        <f>P4+Q4</f>
        <v>21</v>
      </c>
      <c r="S4" s="139">
        <f>P4/$C$13</f>
        <v>2.5</v>
      </c>
      <c r="T4" s="137">
        <f>Q4/$C$13</f>
        <v>1</v>
      </c>
      <c r="U4" s="138">
        <f>R4/$C$13</f>
        <v>3.5</v>
      </c>
    </row>
    <row r="5" spans="2:21">
      <c r="B5" s="4" t="s">
        <v>93</v>
      </c>
      <c r="C5" s="152">
        <v>28</v>
      </c>
      <c r="D5" s="34">
        <v>1</v>
      </c>
      <c r="E5" s="11">
        <v>1</v>
      </c>
      <c r="F5" s="35">
        <v>2</v>
      </c>
      <c r="G5" s="26">
        <v>0</v>
      </c>
      <c r="H5" s="34">
        <v>1</v>
      </c>
      <c r="I5" s="11">
        <v>1</v>
      </c>
      <c r="J5" s="35">
        <v>0</v>
      </c>
      <c r="K5" s="26">
        <v>0</v>
      </c>
      <c r="L5" s="34" t="s">
        <v>132</v>
      </c>
      <c r="M5" s="11" t="s">
        <v>132</v>
      </c>
      <c r="N5" s="35" t="s">
        <v>132</v>
      </c>
      <c r="O5" s="26" t="s">
        <v>132</v>
      </c>
      <c r="P5" s="34">
        <f>D5+F5+H5+J5</f>
        <v>4</v>
      </c>
      <c r="Q5" s="7">
        <f>E5+G5+I5+K5</f>
        <v>2</v>
      </c>
      <c r="R5" s="26">
        <f t="shared" ref="R5:R11" si="0">P5+Q5</f>
        <v>6</v>
      </c>
      <c r="S5" s="34">
        <f t="shared" ref="S5:S11" si="1">P5/$C$13</f>
        <v>0.66666666666666663</v>
      </c>
      <c r="T5" s="7">
        <f t="shared" ref="T5:T11" si="2">Q5/$C$13</f>
        <v>0.33333333333333331</v>
      </c>
      <c r="U5" s="11">
        <f t="shared" ref="U5:U11" si="3">R5/$C$13</f>
        <v>1</v>
      </c>
    </row>
    <row r="6" spans="2:21">
      <c r="B6" s="4" t="s">
        <v>94</v>
      </c>
      <c r="C6" s="152" t="s">
        <v>32</v>
      </c>
      <c r="D6" s="34">
        <v>0</v>
      </c>
      <c r="E6" s="11">
        <v>0</v>
      </c>
      <c r="F6" s="35" t="s">
        <v>123</v>
      </c>
      <c r="G6" s="26" t="s">
        <v>123</v>
      </c>
      <c r="H6" s="34" t="s">
        <v>123</v>
      </c>
      <c r="I6" s="11" t="s">
        <v>123</v>
      </c>
      <c r="J6" s="35" t="s">
        <v>123</v>
      </c>
      <c r="K6" s="26" t="s">
        <v>123</v>
      </c>
      <c r="L6" s="34" t="s">
        <v>123</v>
      </c>
      <c r="M6" s="11" t="s">
        <v>123</v>
      </c>
      <c r="N6" s="35" t="s">
        <v>123</v>
      </c>
      <c r="O6" s="26" t="s">
        <v>123</v>
      </c>
      <c r="P6" s="34">
        <v>0</v>
      </c>
      <c r="Q6" s="7">
        <v>0</v>
      </c>
      <c r="R6" s="26">
        <f t="shared" si="0"/>
        <v>0</v>
      </c>
      <c r="S6" s="139">
        <f t="shared" si="1"/>
        <v>0</v>
      </c>
      <c r="T6" s="137">
        <f t="shared" si="2"/>
        <v>0</v>
      </c>
      <c r="U6" s="138">
        <f t="shared" si="3"/>
        <v>0</v>
      </c>
    </row>
    <row r="7" spans="2:21">
      <c r="B7" s="4" t="s">
        <v>95</v>
      </c>
      <c r="C7" s="152" t="s">
        <v>100</v>
      </c>
      <c r="D7" s="34">
        <v>0</v>
      </c>
      <c r="E7" s="11">
        <v>1</v>
      </c>
      <c r="F7" s="35">
        <v>2</v>
      </c>
      <c r="G7" s="26">
        <v>2</v>
      </c>
      <c r="H7" s="34">
        <v>0</v>
      </c>
      <c r="I7" s="11">
        <v>1</v>
      </c>
      <c r="J7" s="35">
        <v>0</v>
      </c>
      <c r="K7" s="26">
        <v>0</v>
      </c>
      <c r="L7" s="34">
        <v>0</v>
      </c>
      <c r="M7" s="11">
        <v>0</v>
      </c>
      <c r="N7" s="35">
        <v>3</v>
      </c>
      <c r="O7" s="26">
        <v>0</v>
      </c>
      <c r="P7" s="34">
        <f t="shared" ref="P7:P11" si="4">D7+F7+H7+J7+L7+N7</f>
        <v>5</v>
      </c>
      <c r="Q7" s="7">
        <f t="shared" ref="Q7:Q11" si="5">E7+G7+I7+K7+M7+O7</f>
        <v>4</v>
      </c>
      <c r="R7" s="26">
        <f t="shared" si="0"/>
        <v>9</v>
      </c>
      <c r="S7" s="34">
        <f t="shared" si="1"/>
        <v>0.83333333333333337</v>
      </c>
      <c r="T7" s="7">
        <f t="shared" si="2"/>
        <v>0.66666666666666663</v>
      </c>
      <c r="U7" s="138">
        <f t="shared" si="3"/>
        <v>1.5</v>
      </c>
    </row>
    <row r="8" spans="2:21">
      <c r="B8" s="4" t="s">
        <v>96</v>
      </c>
      <c r="C8" s="11">
        <v>50</v>
      </c>
      <c r="D8" s="34">
        <v>3</v>
      </c>
      <c r="E8" s="11">
        <v>1</v>
      </c>
      <c r="F8" s="35">
        <v>5</v>
      </c>
      <c r="G8" s="26">
        <v>2</v>
      </c>
      <c r="H8" s="34">
        <v>0</v>
      </c>
      <c r="I8" s="11">
        <v>0</v>
      </c>
      <c r="J8" s="35">
        <v>1</v>
      </c>
      <c r="K8" s="26">
        <v>5</v>
      </c>
      <c r="L8" s="34">
        <v>1</v>
      </c>
      <c r="M8" s="11">
        <v>1</v>
      </c>
      <c r="N8" s="35">
        <v>0</v>
      </c>
      <c r="O8" s="26">
        <v>1</v>
      </c>
      <c r="P8" s="34">
        <f t="shared" si="4"/>
        <v>10</v>
      </c>
      <c r="Q8" s="7">
        <f t="shared" si="5"/>
        <v>10</v>
      </c>
      <c r="R8" s="26">
        <f t="shared" si="0"/>
        <v>20</v>
      </c>
      <c r="S8" s="34">
        <f t="shared" si="1"/>
        <v>1.6666666666666667</v>
      </c>
      <c r="T8" s="7">
        <f t="shared" si="2"/>
        <v>1.6666666666666667</v>
      </c>
      <c r="U8" s="11">
        <f t="shared" si="3"/>
        <v>3.3333333333333335</v>
      </c>
    </row>
    <row r="9" spans="2:21">
      <c r="B9" s="4" t="s">
        <v>97</v>
      </c>
      <c r="C9" s="152" t="s">
        <v>101</v>
      </c>
      <c r="D9" s="34">
        <v>1</v>
      </c>
      <c r="E9" s="11">
        <v>3</v>
      </c>
      <c r="F9" s="35">
        <v>0</v>
      </c>
      <c r="G9" s="26">
        <v>3</v>
      </c>
      <c r="H9" s="34">
        <v>1</v>
      </c>
      <c r="I9" s="11">
        <v>1</v>
      </c>
      <c r="J9" s="35">
        <v>2</v>
      </c>
      <c r="K9" s="26">
        <v>2</v>
      </c>
      <c r="L9" s="34">
        <v>4</v>
      </c>
      <c r="M9" s="11">
        <v>5</v>
      </c>
      <c r="N9" s="35">
        <v>0</v>
      </c>
      <c r="O9" s="26">
        <v>5</v>
      </c>
      <c r="P9" s="34">
        <f t="shared" si="4"/>
        <v>8</v>
      </c>
      <c r="Q9" s="7">
        <f t="shared" si="5"/>
        <v>19</v>
      </c>
      <c r="R9" s="26">
        <f t="shared" si="0"/>
        <v>27</v>
      </c>
      <c r="S9" s="34">
        <f t="shared" si="1"/>
        <v>1.3333333333333333</v>
      </c>
      <c r="T9" s="7">
        <f t="shared" si="2"/>
        <v>3.1666666666666665</v>
      </c>
      <c r="U9" s="138">
        <f t="shared" si="3"/>
        <v>4.5</v>
      </c>
    </row>
    <row r="10" spans="2:21">
      <c r="B10" s="4" t="s">
        <v>98</v>
      </c>
      <c r="C10" s="152" t="s">
        <v>61</v>
      </c>
      <c r="D10" s="34">
        <v>3</v>
      </c>
      <c r="E10" s="11">
        <v>4</v>
      </c>
      <c r="F10" s="35">
        <v>2</v>
      </c>
      <c r="G10" s="26">
        <v>2</v>
      </c>
      <c r="H10" s="34">
        <v>1</v>
      </c>
      <c r="I10" s="11">
        <v>3</v>
      </c>
      <c r="J10" s="35">
        <v>3</v>
      </c>
      <c r="K10" s="26">
        <v>0</v>
      </c>
      <c r="L10" s="34">
        <v>3</v>
      </c>
      <c r="M10" s="11">
        <v>2</v>
      </c>
      <c r="N10" s="35">
        <v>3</v>
      </c>
      <c r="O10" s="26">
        <v>2</v>
      </c>
      <c r="P10" s="34">
        <f t="shared" si="4"/>
        <v>15</v>
      </c>
      <c r="Q10" s="7">
        <f t="shared" si="5"/>
        <v>13</v>
      </c>
      <c r="R10" s="26">
        <f t="shared" si="0"/>
        <v>28</v>
      </c>
      <c r="S10" s="139">
        <f t="shared" si="1"/>
        <v>2.5</v>
      </c>
      <c r="T10" s="7">
        <f t="shared" si="2"/>
        <v>2.1666666666666665</v>
      </c>
      <c r="U10" s="11">
        <f t="shared" si="3"/>
        <v>4.666666666666667</v>
      </c>
    </row>
    <row r="11" spans="2:21" ht="15.75" thickBot="1">
      <c r="B11" s="8" t="s">
        <v>99</v>
      </c>
      <c r="C11" s="153" t="s">
        <v>102</v>
      </c>
      <c r="D11" s="140">
        <v>0</v>
      </c>
      <c r="E11" s="141">
        <v>2</v>
      </c>
      <c r="F11" s="142">
        <v>1</v>
      </c>
      <c r="G11" s="143">
        <v>2</v>
      </c>
      <c r="H11" s="140">
        <v>3</v>
      </c>
      <c r="I11" s="141">
        <v>0</v>
      </c>
      <c r="J11" s="142">
        <v>3</v>
      </c>
      <c r="K11" s="143">
        <v>1</v>
      </c>
      <c r="L11" s="140">
        <v>1</v>
      </c>
      <c r="M11" s="141">
        <v>2</v>
      </c>
      <c r="N11" s="142">
        <v>1</v>
      </c>
      <c r="O11" s="143">
        <v>2</v>
      </c>
      <c r="P11" s="140">
        <f t="shared" si="4"/>
        <v>9</v>
      </c>
      <c r="Q11" s="144">
        <f t="shared" si="5"/>
        <v>9</v>
      </c>
      <c r="R11" s="143">
        <f t="shared" si="0"/>
        <v>18</v>
      </c>
      <c r="S11" s="145">
        <f t="shared" si="1"/>
        <v>1.5</v>
      </c>
      <c r="T11" s="146">
        <f t="shared" si="2"/>
        <v>1.5</v>
      </c>
      <c r="U11" s="147">
        <f t="shared" si="3"/>
        <v>3</v>
      </c>
    </row>
    <row r="12" spans="2:21" ht="15.75" thickBot="1">
      <c r="B12" s="204" t="s">
        <v>117</v>
      </c>
      <c r="C12" s="205"/>
      <c r="D12" s="135">
        <f t="shared" ref="D12:U12" si="6">SUM(D4:D11)</f>
        <v>13</v>
      </c>
      <c r="E12" s="135">
        <f t="shared" si="6"/>
        <v>12</v>
      </c>
      <c r="F12" s="135">
        <f t="shared" si="6"/>
        <v>15</v>
      </c>
      <c r="G12" s="135">
        <f t="shared" si="6"/>
        <v>13</v>
      </c>
      <c r="H12" s="135">
        <f t="shared" si="6"/>
        <v>7</v>
      </c>
      <c r="I12" s="135">
        <f t="shared" si="6"/>
        <v>7</v>
      </c>
      <c r="J12" s="135">
        <f t="shared" si="6"/>
        <v>10</v>
      </c>
      <c r="K12" s="135">
        <f t="shared" si="6"/>
        <v>10</v>
      </c>
      <c r="L12" s="135">
        <f t="shared" si="6"/>
        <v>11</v>
      </c>
      <c r="M12" s="135">
        <f t="shared" si="6"/>
        <v>11</v>
      </c>
      <c r="N12" s="135">
        <f t="shared" si="6"/>
        <v>10</v>
      </c>
      <c r="O12" s="135">
        <f t="shared" si="6"/>
        <v>10</v>
      </c>
      <c r="P12" s="135">
        <f t="shared" si="6"/>
        <v>66</v>
      </c>
      <c r="Q12" s="135">
        <f t="shared" si="6"/>
        <v>63</v>
      </c>
      <c r="R12" s="135">
        <f t="shared" si="6"/>
        <v>129</v>
      </c>
      <c r="S12" s="135">
        <f t="shared" si="6"/>
        <v>11</v>
      </c>
      <c r="T12" s="135">
        <f t="shared" si="6"/>
        <v>10.5</v>
      </c>
      <c r="U12" s="136">
        <f t="shared" si="6"/>
        <v>21.5</v>
      </c>
    </row>
    <row r="13" spans="2:21" ht="15.75" thickBot="1">
      <c r="B13" s="23" t="s">
        <v>147</v>
      </c>
      <c r="C13" s="25">
        <v>6</v>
      </c>
    </row>
    <row r="14" spans="2:21" ht="15.75" thickBot="1">
      <c r="B14" s="3"/>
    </row>
    <row r="15" spans="2:21" ht="37.5" customHeight="1">
      <c r="B15" s="238" t="s">
        <v>264</v>
      </c>
      <c r="C15" s="239"/>
      <c r="D15" s="239"/>
      <c r="F15" s="206" t="s">
        <v>146</v>
      </c>
      <c r="G15" s="207"/>
      <c r="H15" s="207"/>
      <c r="I15" s="14" t="s">
        <v>145</v>
      </c>
      <c r="J15" s="15" t="s">
        <v>144</v>
      </c>
      <c r="K15" s="16" t="s">
        <v>6</v>
      </c>
      <c r="L15" s="17" t="s">
        <v>7</v>
      </c>
    </row>
    <row r="16" spans="2:21">
      <c r="B16" s="251" t="s">
        <v>275</v>
      </c>
      <c r="C16" s="251"/>
      <c r="D16" s="251"/>
      <c r="F16" s="158" t="s">
        <v>135</v>
      </c>
      <c r="G16" s="220" t="s">
        <v>98</v>
      </c>
      <c r="H16" s="221"/>
      <c r="I16" s="164">
        <v>4.6666999999999996</v>
      </c>
      <c r="J16" s="7">
        <f t="shared" ref="J16:J23" si="7">K16+L16</f>
        <v>28</v>
      </c>
      <c r="K16" s="7">
        <v>15</v>
      </c>
      <c r="L16" s="11">
        <v>13</v>
      </c>
    </row>
    <row r="17" spans="2:12">
      <c r="B17" s="251"/>
      <c r="C17" s="251"/>
      <c r="D17" s="251"/>
      <c r="F17" s="159" t="s">
        <v>136</v>
      </c>
      <c r="G17" s="220" t="s">
        <v>97</v>
      </c>
      <c r="H17" s="221"/>
      <c r="I17" s="165">
        <v>4.5</v>
      </c>
      <c r="J17" s="7">
        <f t="shared" si="7"/>
        <v>27</v>
      </c>
      <c r="K17" s="7">
        <v>8</v>
      </c>
      <c r="L17" s="11">
        <v>19</v>
      </c>
    </row>
    <row r="18" spans="2:12">
      <c r="F18" s="160" t="s">
        <v>137</v>
      </c>
      <c r="G18" s="220" t="s">
        <v>92</v>
      </c>
      <c r="H18" s="221"/>
      <c r="I18" s="165">
        <v>3.5</v>
      </c>
      <c r="J18" s="7">
        <f t="shared" si="7"/>
        <v>21</v>
      </c>
      <c r="K18" s="7">
        <v>15</v>
      </c>
      <c r="L18" s="11">
        <v>6</v>
      </c>
    </row>
    <row r="19" spans="2:12">
      <c r="F19" s="159" t="s">
        <v>138</v>
      </c>
      <c r="G19" s="220" t="s">
        <v>96</v>
      </c>
      <c r="H19" s="221"/>
      <c r="I19" s="165">
        <v>3.3332999999999999</v>
      </c>
      <c r="J19" s="7">
        <f t="shared" si="7"/>
        <v>20</v>
      </c>
      <c r="K19" s="7">
        <v>10</v>
      </c>
      <c r="L19" s="11">
        <v>10</v>
      </c>
    </row>
    <row r="20" spans="2:12">
      <c r="F20" s="160" t="s">
        <v>139</v>
      </c>
      <c r="G20" s="220" t="s">
        <v>99</v>
      </c>
      <c r="H20" s="221"/>
      <c r="I20" s="165">
        <v>3</v>
      </c>
      <c r="J20" s="7">
        <f t="shared" si="7"/>
        <v>18</v>
      </c>
      <c r="K20" s="7">
        <v>9</v>
      </c>
      <c r="L20" s="11">
        <v>9</v>
      </c>
    </row>
    <row r="21" spans="2:12">
      <c r="F21" s="159" t="s">
        <v>140</v>
      </c>
      <c r="G21" s="220" t="s">
        <v>95</v>
      </c>
      <c r="H21" s="221"/>
      <c r="I21" s="165">
        <v>1.5</v>
      </c>
      <c r="J21" s="7">
        <f t="shared" si="7"/>
        <v>9</v>
      </c>
      <c r="K21" s="7">
        <v>5</v>
      </c>
      <c r="L21" s="11">
        <v>4</v>
      </c>
    </row>
    <row r="22" spans="2:12">
      <c r="F22" s="160" t="s">
        <v>141</v>
      </c>
      <c r="G22" s="220" t="s">
        <v>93</v>
      </c>
      <c r="H22" s="221"/>
      <c r="I22" s="165">
        <v>1</v>
      </c>
      <c r="J22" s="7">
        <f t="shared" si="7"/>
        <v>8</v>
      </c>
      <c r="K22" s="7">
        <v>4</v>
      </c>
      <c r="L22" s="11">
        <v>4</v>
      </c>
    </row>
    <row r="23" spans="2:12" ht="15.75" thickBot="1">
      <c r="F23" s="162" t="s">
        <v>142</v>
      </c>
      <c r="G23" s="222" t="s">
        <v>94</v>
      </c>
      <c r="H23" s="223"/>
      <c r="I23" s="167">
        <v>0</v>
      </c>
      <c r="J23" s="12">
        <f t="shared" si="7"/>
        <v>0</v>
      </c>
      <c r="K23" s="12">
        <v>0</v>
      </c>
      <c r="L23" s="13">
        <v>0</v>
      </c>
    </row>
  </sheetData>
  <sortState ref="G16:L23">
    <sortCondition descending="1" ref="I16:I23"/>
  </sortState>
  <mergeCells count="22">
    <mergeCell ref="G22:H22"/>
    <mergeCell ref="G23:H23"/>
    <mergeCell ref="G17:H17"/>
    <mergeCell ref="G18:H18"/>
    <mergeCell ref="G19:H19"/>
    <mergeCell ref="G20:H20"/>
    <mergeCell ref="G21:H21"/>
    <mergeCell ref="S2:U2"/>
    <mergeCell ref="F15:H15"/>
    <mergeCell ref="B12:C12"/>
    <mergeCell ref="B15:D15"/>
    <mergeCell ref="G16:H16"/>
    <mergeCell ref="L2:M2"/>
    <mergeCell ref="N2:O2"/>
    <mergeCell ref="P2:R2"/>
    <mergeCell ref="B2:B3"/>
    <mergeCell ref="C2:C3"/>
    <mergeCell ref="D2:E2"/>
    <mergeCell ref="F2:G2"/>
    <mergeCell ref="H2:I2"/>
    <mergeCell ref="J2:K2"/>
    <mergeCell ref="B16:D17"/>
  </mergeCells>
  <pageMargins left="0.7" right="0.7" top="0.78740157499999996" bottom="0.78740157499999996" header="0.3" footer="0.3"/>
  <pageSetup paperSize="9" orientation="portrait" r:id="rId1"/>
  <ignoredErrors>
    <ignoredError sqref="C7:C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X25"/>
  <sheetViews>
    <sheetView showGridLines="0" workbookViewId="0">
      <selection activeCell="P46" sqref="P46"/>
    </sheetView>
  </sheetViews>
  <sheetFormatPr defaultRowHeight="15"/>
  <cols>
    <col min="1" max="1" width="6.42578125" customWidth="1"/>
    <col min="2" max="2" width="14.42578125" bestFit="1" customWidth="1"/>
    <col min="21" max="22" width="10.140625" bestFit="1" customWidth="1"/>
    <col min="23" max="23" width="9.85546875" bestFit="1" customWidth="1"/>
    <col min="24" max="24" width="9.5703125" bestFit="1" customWidth="1"/>
  </cols>
  <sheetData>
    <row r="1" spans="2:24" ht="15.75" thickBot="1"/>
    <row r="2" spans="2:24">
      <c r="B2" s="213" t="s">
        <v>103</v>
      </c>
      <c r="C2" s="215" t="s">
        <v>1</v>
      </c>
      <c r="D2" s="211" t="s">
        <v>19</v>
      </c>
      <c r="E2" s="212"/>
      <c r="F2" s="215" t="s">
        <v>4</v>
      </c>
      <c r="G2" s="215"/>
      <c r="H2" s="211" t="s">
        <v>5</v>
      </c>
      <c r="I2" s="212"/>
      <c r="J2" s="215" t="s">
        <v>2</v>
      </c>
      <c r="K2" s="215"/>
      <c r="L2" s="211" t="s">
        <v>34</v>
      </c>
      <c r="M2" s="212"/>
      <c r="N2" s="211" t="s">
        <v>131</v>
      </c>
      <c r="O2" s="212"/>
      <c r="P2" s="211" t="s">
        <v>35</v>
      </c>
      <c r="Q2" s="215"/>
      <c r="R2" s="211" t="s">
        <v>117</v>
      </c>
      <c r="S2" s="215"/>
      <c r="T2" s="212"/>
      <c r="U2" s="235" t="s">
        <v>127</v>
      </c>
      <c r="V2" s="236"/>
      <c r="W2" s="237"/>
    </row>
    <row r="3" spans="2:24">
      <c r="B3" s="214"/>
      <c r="C3" s="216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19" t="s">
        <v>7</v>
      </c>
      <c r="P3" s="18" t="s">
        <v>6</v>
      </c>
      <c r="Q3" s="20" t="s">
        <v>7</v>
      </c>
      <c r="R3" s="18" t="s">
        <v>6</v>
      </c>
      <c r="S3" s="20" t="s">
        <v>7</v>
      </c>
      <c r="T3" s="157" t="s">
        <v>118</v>
      </c>
      <c r="U3" s="18" t="s">
        <v>124</v>
      </c>
      <c r="V3" s="20" t="s">
        <v>125</v>
      </c>
      <c r="W3" s="21" t="s">
        <v>126</v>
      </c>
    </row>
    <row r="4" spans="2:24">
      <c r="B4" s="4" t="s">
        <v>104</v>
      </c>
      <c r="C4" s="133" t="s">
        <v>115</v>
      </c>
      <c r="D4" s="34">
        <v>0</v>
      </c>
      <c r="E4" s="11">
        <v>0</v>
      </c>
      <c r="F4" s="35">
        <v>1</v>
      </c>
      <c r="G4" s="26">
        <v>0</v>
      </c>
      <c r="H4" s="34">
        <v>3</v>
      </c>
      <c r="I4" s="11">
        <v>1</v>
      </c>
      <c r="J4" s="35">
        <v>1</v>
      </c>
      <c r="K4" s="26">
        <v>0</v>
      </c>
      <c r="L4" s="34">
        <v>0</v>
      </c>
      <c r="M4" s="11">
        <v>1</v>
      </c>
      <c r="N4" s="34">
        <v>2</v>
      </c>
      <c r="O4" s="11">
        <v>2</v>
      </c>
      <c r="P4" s="34">
        <v>0</v>
      </c>
      <c r="Q4" s="26">
        <v>0</v>
      </c>
      <c r="R4" s="34">
        <f>D4+F4+H4+J4+L4+N4+P4</f>
        <v>7</v>
      </c>
      <c r="S4" s="7">
        <f>E4+G4+I4+K4+M4+O4+Q4</f>
        <v>4</v>
      </c>
      <c r="T4" s="11">
        <f>R4+S4</f>
        <v>11</v>
      </c>
      <c r="U4" s="139">
        <f>R4/$C$14</f>
        <v>1</v>
      </c>
      <c r="V4" s="7">
        <f>S4/$C$14</f>
        <v>0.5714285714285714</v>
      </c>
      <c r="W4" s="11">
        <f>T4/$C$14</f>
        <v>1.5714285714285714</v>
      </c>
      <c r="X4" s="9"/>
    </row>
    <row r="5" spans="2:24">
      <c r="B5" s="4" t="s">
        <v>105</v>
      </c>
      <c r="C5" s="133" t="s">
        <v>113</v>
      </c>
      <c r="D5" s="34">
        <v>4</v>
      </c>
      <c r="E5" s="11">
        <v>2</v>
      </c>
      <c r="F5" s="35">
        <v>0</v>
      </c>
      <c r="G5" s="26">
        <v>0</v>
      </c>
      <c r="H5" s="34">
        <v>0</v>
      </c>
      <c r="I5" s="11">
        <v>2</v>
      </c>
      <c r="J5" s="35">
        <v>4</v>
      </c>
      <c r="K5" s="26">
        <v>1</v>
      </c>
      <c r="L5" s="34">
        <v>1</v>
      </c>
      <c r="M5" s="11">
        <v>1</v>
      </c>
      <c r="N5" s="34">
        <v>2</v>
      </c>
      <c r="O5" s="11">
        <v>0</v>
      </c>
      <c r="P5" s="34">
        <v>0</v>
      </c>
      <c r="Q5" s="26">
        <v>2</v>
      </c>
      <c r="R5" s="34">
        <f t="shared" ref="R5:R12" si="0">D5+F5+H5+J5+L5+N5+P5</f>
        <v>11</v>
      </c>
      <c r="S5" s="7">
        <f t="shared" ref="S5:S12" si="1">E5+G5+I5+K5+M5+O5+Q5</f>
        <v>8</v>
      </c>
      <c r="T5" s="11">
        <f t="shared" ref="T5:T12" si="2">R5+S5</f>
        <v>19</v>
      </c>
      <c r="U5" s="34">
        <f t="shared" ref="U5:U12" si="3">R5/$C$14</f>
        <v>1.5714285714285714</v>
      </c>
      <c r="V5" s="7">
        <f t="shared" ref="V5:V12" si="4">S5/$C$14</f>
        <v>1.1428571428571428</v>
      </c>
      <c r="W5" s="11">
        <f t="shared" ref="W5:W12" si="5">T5/$C$14</f>
        <v>2.7142857142857144</v>
      </c>
      <c r="X5" s="9"/>
    </row>
    <row r="6" spans="2:24">
      <c r="B6" s="4" t="s">
        <v>106</v>
      </c>
      <c r="C6" s="133" t="s">
        <v>78</v>
      </c>
      <c r="D6" s="34">
        <v>1</v>
      </c>
      <c r="E6" s="11">
        <v>1</v>
      </c>
      <c r="F6" s="35">
        <v>2</v>
      </c>
      <c r="G6" s="26">
        <v>0</v>
      </c>
      <c r="H6" s="34">
        <v>1</v>
      </c>
      <c r="I6" s="11">
        <v>1</v>
      </c>
      <c r="J6" s="35">
        <v>2</v>
      </c>
      <c r="K6" s="26">
        <v>0</v>
      </c>
      <c r="L6" s="34">
        <v>2</v>
      </c>
      <c r="M6" s="11">
        <v>0</v>
      </c>
      <c r="N6" s="34">
        <v>2</v>
      </c>
      <c r="O6" s="11">
        <v>2</v>
      </c>
      <c r="P6" s="34">
        <v>2</v>
      </c>
      <c r="Q6" s="26">
        <v>0</v>
      </c>
      <c r="R6" s="34">
        <f t="shared" si="0"/>
        <v>12</v>
      </c>
      <c r="S6" s="7">
        <f t="shared" si="1"/>
        <v>4</v>
      </c>
      <c r="T6" s="11">
        <f t="shared" si="2"/>
        <v>16</v>
      </c>
      <c r="U6" s="34">
        <f t="shared" si="3"/>
        <v>1.7142857142857142</v>
      </c>
      <c r="V6" s="7">
        <f t="shared" si="4"/>
        <v>0.5714285714285714</v>
      </c>
      <c r="W6" s="11">
        <f>T6/$C$14</f>
        <v>2.2857142857142856</v>
      </c>
      <c r="X6" s="9"/>
    </row>
    <row r="7" spans="2:24">
      <c r="B7" s="4" t="s">
        <v>107</v>
      </c>
      <c r="C7" s="134" t="s">
        <v>114</v>
      </c>
      <c r="D7" s="34">
        <v>0</v>
      </c>
      <c r="E7" s="11">
        <v>0</v>
      </c>
      <c r="F7" s="35">
        <v>2</v>
      </c>
      <c r="G7" s="26">
        <v>0</v>
      </c>
      <c r="H7" s="34">
        <v>2</v>
      </c>
      <c r="I7" s="11">
        <v>0</v>
      </c>
      <c r="J7" s="35">
        <v>2</v>
      </c>
      <c r="K7" s="26">
        <v>0</v>
      </c>
      <c r="L7" s="34">
        <v>1</v>
      </c>
      <c r="M7" s="11">
        <v>0</v>
      </c>
      <c r="N7" s="34">
        <v>3</v>
      </c>
      <c r="O7" s="11">
        <v>0</v>
      </c>
      <c r="P7" s="34">
        <v>2</v>
      </c>
      <c r="Q7" s="26">
        <v>0</v>
      </c>
      <c r="R7" s="34">
        <f t="shared" si="0"/>
        <v>12</v>
      </c>
      <c r="S7" s="7">
        <f t="shared" si="1"/>
        <v>0</v>
      </c>
      <c r="T7" s="11">
        <f t="shared" si="2"/>
        <v>12</v>
      </c>
      <c r="U7" s="34">
        <f t="shared" si="3"/>
        <v>1.7142857142857142</v>
      </c>
      <c r="V7" s="137">
        <f t="shared" si="4"/>
        <v>0</v>
      </c>
      <c r="W7" s="11">
        <f t="shared" si="5"/>
        <v>1.7142857142857142</v>
      </c>
      <c r="X7" s="9"/>
    </row>
    <row r="8" spans="2:24">
      <c r="B8" s="4" t="s">
        <v>108</v>
      </c>
      <c r="C8" s="133" t="s">
        <v>154</v>
      </c>
      <c r="D8" s="34">
        <v>0</v>
      </c>
      <c r="E8" s="11">
        <v>2</v>
      </c>
      <c r="F8" s="35">
        <v>0</v>
      </c>
      <c r="G8" s="26">
        <v>6</v>
      </c>
      <c r="H8" s="34">
        <v>1</v>
      </c>
      <c r="I8" s="11">
        <v>2</v>
      </c>
      <c r="J8" s="35">
        <v>1</v>
      </c>
      <c r="K8" s="26">
        <v>4</v>
      </c>
      <c r="L8" s="34">
        <v>2</v>
      </c>
      <c r="M8" s="11">
        <v>5</v>
      </c>
      <c r="N8" s="34">
        <v>1</v>
      </c>
      <c r="O8" s="11">
        <v>5</v>
      </c>
      <c r="P8" s="34">
        <v>1</v>
      </c>
      <c r="Q8" s="26">
        <v>7</v>
      </c>
      <c r="R8" s="34">
        <f t="shared" si="0"/>
        <v>6</v>
      </c>
      <c r="S8" s="7">
        <f t="shared" si="1"/>
        <v>31</v>
      </c>
      <c r="T8" s="11">
        <f t="shared" si="2"/>
        <v>37</v>
      </c>
      <c r="U8" s="34">
        <f t="shared" si="3"/>
        <v>0.8571428571428571</v>
      </c>
      <c r="V8" s="7">
        <f t="shared" si="4"/>
        <v>4.4285714285714288</v>
      </c>
      <c r="W8" s="11">
        <f t="shared" si="5"/>
        <v>5.2857142857142856</v>
      </c>
      <c r="X8" s="9"/>
    </row>
    <row r="9" spans="2:24">
      <c r="B9" s="4" t="s">
        <v>109</v>
      </c>
      <c r="C9" s="133" t="s">
        <v>116</v>
      </c>
      <c r="D9" s="34">
        <v>3</v>
      </c>
      <c r="E9" s="11">
        <v>1</v>
      </c>
      <c r="F9" s="35">
        <v>2</v>
      </c>
      <c r="G9" s="26">
        <v>1</v>
      </c>
      <c r="H9" s="34">
        <v>0</v>
      </c>
      <c r="I9" s="11">
        <v>3</v>
      </c>
      <c r="J9" s="35">
        <v>0</v>
      </c>
      <c r="K9" s="26">
        <v>4</v>
      </c>
      <c r="L9" s="34">
        <v>2</v>
      </c>
      <c r="M9" s="11">
        <v>1</v>
      </c>
      <c r="N9" s="34">
        <v>0</v>
      </c>
      <c r="O9" s="11">
        <v>0</v>
      </c>
      <c r="P9" s="34">
        <v>1</v>
      </c>
      <c r="Q9" s="26">
        <v>1</v>
      </c>
      <c r="R9" s="34">
        <f t="shared" si="0"/>
        <v>8</v>
      </c>
      <c r="S9" s="7">
        <f t="shared" si="1"/>
        <v>11</v>
      </c>
      <c r="T9" s="11">
        <f t="shared" si="2"/>
        <v>19</v>
      </c>
      <c r="U9" s="34">
        <f t="shared" si="3"/>
        <v>1.1428571428571428</v>
      </c>
      <c r="V9" s="7">
        <f t="shared" si="4"/>
        <v>1.5714285714285714</v>
      </c>
      <c r="W9" s="11">
        <f t="shared" si="5"/>
        <v>2.7142857142857144</v>
      </c>
      <c r="X9" s="9"/>
    </row>
    <row r="10" spans="2:24">
      <c r="B10" s="4" t="s">
        <v>110</v>
      </c>
      <c r="C10" s="133" t="s">
        <v>153</v>
      </c>
      <c r="D10" s="34">
        <v>2</v>
      </c>
      <c r="E10" s="11">
        <v>0</v>
      </c>
      <c r="F10" s="35">
        <v>1</v>
      </c>
      <c r="G10" s="26">
        <v>2</v>
      </c>
      <c r="H10" s="34">
        <v>3</v>
      </c>
      <c r="I10" s="11">
        <v>1</v>
      </c>
      <c r="J10" s="35">
        <v>1</v>
      </c>
      <c r="K10" s="26">
        <v>4</v>
      </c>
      <c r="L10" s="34">
        <v>1</v>
      </c>
      <c r="M10" s="11">
        <v>3</v>
      </c>
      <c r="N10" s="34">
        <v>1</v>
      </c>
      <c r="O10" s="11">
        <v>2</v>
      </c>
      <c r="P10" s="34">
        <v>2</v>
      </c>
      <c r="Q10" s="26">
        <v>1</v>
      </c>
      <c r="R10" s="34">
        <f t="shared" si="0"/>
        <v>11</v>
      </c>
      <c r="S10" s="7">
        <f t="shared" si="1"/>
        <v>13</v>
      </c>
      <c r="T10" s="11">
        <f t="shared" si="2"/>
        <v>24</v>
      </c>
      <c r="U10" s="34">
        <f t="shared" si="3"/>
        <v>1.5714285714285714</v>
      </c>
      <c r="V10" s="7">
        <f t="shared" si="4"/>
        <v>1.8571428571428572</v>
      </c>
      <c r="W10" s="11">
        <f t="shared" si="5"/>
        <v>3.4285714285714284</v>
      </c>
      <c r="X10" s="9"/>
    </row>
    <row r="11" spans="2:24">
      <c r="B11" s="4" t="s">
        <v>111</v>
      </c>
      <c r="C11" s="133" t="s">
        <v>30</v>
      </c>
      <c r="D11" s="34">
        <v>0</v>
      </c>
      <c r="E11" s="11">
        <v>5</v>
      </c>
      <c r="F11" s="35">
        <v>0</v>
      </c>
      <c r="G11" s="26">
        <v>0</v>
      </c>
      <c r="H11" s="34">
        <v>0</v>
      </c>
      <c r="I11" s="11">
        <v>3</v>
      </c>
      <c r="J11" s="35">
        <v>0</v>
      </c>
      <c r="K11" s="26">
        <v>1</v>
      </c>
      <c r="L11" s="34">
        <v>1</v>
      </c>
      <c r="M11" s="11">
        <v>1</v>
      </c>
      <c r="N11" s="34">
        <v>0</v>
      </c>
      <c r="O11" s="11">
        <v>2</v>
      </c>
      <c r="P11" s="34">
        <v>2</v>
      </c>
      <c r="Q11" s="26">
        <v>1</v>
      </c>
      <c r="R11" s="34">
        <f t="shared" si="0"/>
        <v>3</v>
      </c>
      <c r="S11" s="7">
        <f t="shared" si="1"/>
        <v>13</v>
      </c>
      <c r="T11" s="11">
        <f t="shared" si="2"/>
        <v>16</v>
      </c>
      <c r="U11" s="34">
        <f t="shared" si="3"/>
        <v>0.42857142857142855</v>
      </c>
      <c r="V11" s="7">
        <f t="shared" si="4"/>
        <v>1.8571428571428572</v>
      </c>
      <c r="W11" s="11">
        <f>T11/$C$14</f>
        <v>2.2857142857142856</v>
      </c>
      <c r="X11" s="9"/>
    </row>
    <row r="12" spans="2:24" ht="15.75" thickBot="1">
      <c r="B12" s="8" t="s">
        <v>112</v>
      </c>
      <c r="C12" s="150">
        <v>69</v>
      </c>
      <c r="D12" s="140">
        <v>2</v>
      </c>
      <c r="E12" s="141">
        <v>1</v>
      </c>
      <c r="F12" s="142">
        <v>1</v>
      </c>
      <c r="G12" s="143">
        <v>0</v>
      </c>
      <c r="H12" s="140">
        <v>4</v>
      </c>
      <c r="I12" s="141">
        <v>1</v>
      </c>
      <c r="J12" s="142">
        <v>4</v>
      </c>
      <c r="K12" s="143">
        <v>1</v>
      </c>
      <c r="L12" s="140">
        <v>2</v>
      </c>
      <c r="M12" s="141">
        <v>0</v>
      </c>
      <c r="N12" s="140">
        <v>2</v>
      </c>
      <c r="O12" s="141">
        <v>0</v>
      </c>
      <c r="P12" s="140">
        <v>2</v>
      </c>
      <c r="Q12" s="143">
        <v>0</v>
      </c>
      <c r="R12" s="140">
        <f t="shared" si="0"/>
        <v>17</v>
      </c>
      <c r="S12" s="144">
        <f t="shared" si="1"/>
        <v>3</v>
      </c>
      <c r="T12" s="141">
        <f t="shared" si="2"/>
        <v>20</v>
      </c>
      <c r="U12" s="140">
        <f>R12/$C$14</f>
        <v>2.4285714285714284</v>
      </c>
      <c r="V12" s="144">
        <f t="shared" si="4"/>
        <v>0.42857142857142855</v>
      </c>
      <c r="W12" s="141">
        <f>T12/$C$14</f>
        <v>2.8571428571428572</v>
      </c>
      <c r="X12" s="9"/>
    </row>
    <row r="13" spans="2:24" ht="15.75" thickBot="1">
      <c r="B13" s="229" t="s">
        <v>117</v>
      </c>
      <c r="C13" s="230"/>
      <c r="D13" s="135">
        <f t="shared" ref="D13:W13" si="6">SUM(D4:D12)</f>
        <v>12</v>
      </c>
      <c r="E13" s="135">
        <f t="shared" si="6"/>
        <v>12</v>
      </c>
      <c r="F13" s="135">
        <f t="shared" si="6"/>
        <v>9</v>
      </c>
      <c r="G13" s="135">
        <f t="shared" si="6"/>
        <v>9</v>
      </c>
      <c r="H13" s="135">
        <f t="shared" si="6"/>
        <v>14</v>
      </c>
      <c r="I13" s="135">
        <f t="shared" si="6"/>
        <v>14</v>
      </c>
      <c r="J13" s="135">
        <f t="shared" si="6"/>
        <v>15</v>
      </c>
      <c r="K13" s="135">
        <f t="shared" si="6"/>
        <v>15</v>
      </c>
      <c r="L13" s="135">
        <f t="shared" si="6"/>
        <v>12</v>
      </c>
      <c r="M13" s="135">
        <f t="shared" si="6"/>
        <v>12</v>
      </c>
      <c r="N13" s="135">
        <f t="shared" si="6"/>
        <v>13</v>
      </c>
      <c r="O13" s="135">
        <f t="shared" si="6"/>
        <v>13</v>
      </c>
      <c r="P13" s="135">
        <f t="shared" si="6"/>
        <v>12</v>
      </c>
      <c r="Q13" s="135">
        <f t="shared" si="6"/>
        <v>12</v>
      </c>
      <c r="R13" s="135">
        <f t="shared" si="6"/>
        <v>87</v>
      </c>
      <c r="S13" s="135">
        <f t="shared" si="6"/>
        <v>87</v>
      </c>
      <c r="T13" s="135">
        <f t="shared" si="6"/>
        <v>174</v>
      </c>
      <c r="U13" s="135">
        <f t="shared" si="6"/>
        <v>12.428571428571429</v>
      </c>
      <c r="V13" s="135">
        <f t="shared" si="6"/>
        <v>12.428571428571431</v>
      </c>
      <c r="W13" s="136">
        <f t="shared" si="6"/>
        <v>24.857142857142854</v>
      </c>
    </row>
    <row r="14" spans="2:24" ht="15.75" thickBot="1">
      <c r="B14" s="131" t="s">
        <v>147</v>
      </c>
      <c r="C14" s="132">
        <v>7</v>
      </c>
      <c r="H14" s="3"/>
      <c r="N14" s="3"/>
      <c r="V14" s="3"/>
      <c r="W14" s="3"/>
    </row>
    <row r="15" spans="2:24" ht="15.75" thickBot="1">
      <c r="R15" s="3"/>
    </row>
    <row r="16" spans="2:24" ht="37.5" customHeight="1">
      <c r="F16" s="206" t="s">
        <v>146</v>
      </c>
      <c r="G16" s="207"/>
      <c r="H16" s="207"/>
      <c r="I16" s="14" t="s">
        <v>145</v>
      </c>
      <c r="J16" s="15" t="s">
        <v>144</v>
      </c>
      <c r="K16" s="16" t="s">
        <v>6</v>
      </c>
      <c r="L16" s="17" t="s">
        <v>7</v>
      </c>
    </row>
    <row r="17" spans="6:12">
      <c r="F17" s="158" t="s">
        <v>135</v>
      </c>
      <c r="G17" s="240" t="s">
        <v>108</v>
      </c>
      <c r="H17" s="241"/>
      <c r="I17" s="164">
        <v>5.2857000000000003</v>
      </c>
      <c r="J17" s="7">
        <f>K17+L17</f>
        <v>37</v>
      </c>
      <c r="K17" s="7">
        <v>6</v>
      </c>
      <c r="L17" s="11">
        <v>31</v>
      </c>
    </row>
    <row r="18" spans="6:12">
      <c r="F18" s="159" t="s">
        <v>136</v>
      </c>
      <c r="G18" s="240" t="s">
        <v>110</v>
      </c>
      <c r="H18" s="241"/>
      <c r="I18" s="164">
        <v>3.4285999999999999</v>
      </c>
      <c r="J18" s="7">
        <f>K18+L18</f>
        <v>24</v>
      </c>
      <c r="K18" s="7">
        <v>11</v>
      </c>
      <c r="L18" s="11">
        <v>13</v>
      </c>
    </row>
    <row r="19" spans="6:12">
      <c r="F19" s="160" t="s">
        <v>137</v>
      </c>
      <c r="G19" s="240" t="s">
        <v>112</v>
      </c>
      <c r="H19" s="241"/>
      <c r="I19" s="164">
        <v>2.8571</v>
      </c>
      <c r="J19" s="7">
        <f>K19+L19</f>
        <v>20</v>
      </c>
      <c r="K19" s="7">
        <v>17</v>
      </c>
      <c r="L19" s="11">
        <v>3</v>
      </c>
    </row>
    <row r="20" spans="6:12">
      <c r="F20" s="159" t="s">
        <v>138</v>
      </c>
      <c r="G20" s="240" t="s">
        <v>105</v>
      </c>
      <c r="H20" s="241"/>
      <c r="I20" s="165">
        <v>2.7143000000000002</v>
      </c>
      <c r="J20" s="7">
        <f>K20+L20</f>
        <v>19</v>
      </c>
      <c r="K20" s="7">
        <v>11</v>
      </c>
      <c r="L20" s="11">
        <v>8</v>
      </c>
    </row>
    <row r="21" spans="6:12">
      <c r="F21" s="160" t="s">
        <v>139</v>
      </c>
      <c r="G21" s="240" t="s">
        <v>109</v>
      </c>
      <c r="H21" s="241"/>
      <c r="I21" s="164">
        <v>2.7143000000000002</v>
      </c>
      <c r="J21" s="7">
        <f>K21+L21</f>
        <v>19</v>
      </c>
      <c r="K21" s="7">
        <v>8</v>
      </c>
      <c r="L21" s="11">
        <v>11</v>
      </c>
    </row>
    <row r="22" spans="6:12">
      <c r="F22" s="159" t="s">
        <v>140</v>
      </c>
      <c r="G22" s="240" t="s">
        <v>106</v>
      </c>
      <c r="H22" s="241"/>
      <c r="I22" s="164">
        <v>2.2856999999999998</v>
      </c>
      <c r="J22" s="7">
        <f>K22+L22</f>
        <v>16</v>
      </c>
      <c r="K22" s="7">
        <v>12</v>
      </c>
      <c r="L22" s="11">
        <v>4</v>
      </c>
    </row>
    <row r="23" spans="6:12">
      <c r="F23" s="160" t="s">
        <v>141</v>
      </c>
      <c r="G23" s="240" t="s">
        <v>111</v>
      </c>
      <c r="H23" s="241"/>
      <c r="I23" s="164">
        <v>2.2856999999999998</v>
      </c>
      <c r="J23" s="7">
        <f>K23+L23</f>
        <v>16</v>
      </c>
      <c r="K23" s="7">
        <v>3</v>
      </c>
      <c r="L23" s="11">
        <v>13</v>
      </c>
    </row>
    <row r="24" spans="6:12">
      <c r="F24" s="159" t="s">
        <v>142</v>
      </c>
      <c r="G24" s="240" t="s">
        <v>107</v>
      </c>
      <c r="H24" s="241"/>
      <c r="I24" s="164">
        <v>1.7142999999999999</v>
      </c>
      <c r="J24" s="7">
        <f>K24+L24</f>
        <v>12</v>
      </c>
      <c r="K24" s="7">
        <v>12</v>
      </c>
      <c r="L24" s="11">
        <v>0</v>
      </c>
    </row>
    <row r="25" spans="6:12" ht="15.75" thickBot="1">
      <c r="F25" s="161" t="s">
        <v>143</v>
      </c>
      <c r="G25" s="242" t="s">
        <v>104</v>
      </c>
      <c r="H25" s="243"/>
      <c r="I25" s="166">
        <v>1.5713999999999999</v>
      </c>
      <c r="J25" s="12">
        <f>K25+L25</f>
        <v>11</v>
      </c>
      <c r="K25" s="12">
        <v>7</v>
      </c>
      <c r="L25" s="13">
        <v>4</v>
      </c>
    </row>
  </sheetData>
  <sortState ref="G17:L25">
    <sortCondition descending="1" ref="I17:I25"/>
  </sortState>
  <mergeCells count="13">
    <mergeCell ref="U2:W2"/>
    <mergeCell ref="F16:H16"/>
    <mergeCell ref="B13:C13"/>
    <mergeCell ref="L2:M2"/>
    <mergeCell ref="N2:O2"/>
    <mergeCell ref="P2:Q2"/>
    <mergeCell ref="R2:T2"/>
    <mergeCell ref="B2:B3"/>
    <mergeCell ref="C2:C3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  <ignoredErrors>
    <ignoredError sqref="C4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showGridLines="0" topLeftCell="A13" zoomScale="75" zoomScaleNormal="75" workbookViewId="0">
      <selection activeCell="V14" sqref="V14"/>
    </sheetView>
  </sheetViews>
  <sheetFormatPr defaultRowHeight="15"/>
  <cols>
    <col min="1" max="1" width="6.42578125" style="3" customWidth="1"/>
    <col min="2" max="2" width="8.5703125" customWidth="1"/>
    <col min="3" max="3" width="18.5703125" customWidth="1"/>
    <col min="4" max="4" width="7.85546875" customWidth="1"/>
    <col min="5" max="5" width="9.28515625" customWidth="1"/>
    <col min="6" max="8" width="10" customWidth="1"/>
    <col min="9" max="9" width="10" style="3" customWidth="1"/>
    <col min="10" max="11" width="10" customWidth="1"/>
    <col min="14" max="14" width="17.140625" customWidth="1"/>
    <col min="15" max="15" width="7.140625" customWidth="1"/>
    <col min="16" max="16" width="10" style="3" customWidth="1"/>
    <col min="17" max="22" width="10" customWidth="1"/>
  </cols>
  <sheetData>
    <row r="1" spans="2:22" s="3" customFormat="1" ht="15.75" thickBot="1"/>
    <row r="2" spans="2:22" s="3" customFormat="1" ht="37.5" customHeight="1" thickBot="1">
      <c r="B2" s="48" t="s">
        <v>261</v>
      </c>
      <c r="C2" s="47" t="s">
        <v>260</v>
      </c>
      <c r="D2" s="49" t="s">
        <v>234</v>
      </c>
      <c r="E2" s="50" t="s">
        <v>233</v>
      </c>
      <c r="F2" s="45" t="s">
        <v>145</v>
      </c>
      <c r="G2" s="45" t="s">
        <v>144</v>
      </c>
      <c r="H2" s="45" t="s">
        <v>225</v>
      </c>
      <c r="I2" s="45" t="s">
        <v>228</v>
      </c>
      <c r="J2" s="45" t="s">
        <v>226</v>
      </c>
      <c r="K2" s="46" t="s">
        <v>227</v>
      </c>
      <c r="M2" s="188" t="s">
        <v>257</v>
      </c>
      <c r="N2" s="189"/>
      <c r="O2" s="85" t="s">
        <v>230</v>
      </c>
      <c r="P2" s="86" t="s">
        <v>229</v>
      </c>
      <c r="Q2" s="86" t="s">
        <v>244</v>
      </c>
      <c r="R2" s="86" t="s">
        <v>231</v>
      </c>
      <c r="S2" s="86" t="s">
        <v>232</v>
      </c>
      <c r="T2" s="86" t="s">
        <v>226</v>
      </c>
      <c r="U2" s="86" t="s">
        <v>252</v>
      </c>
      <c r="V2" s="87" t="s">
        <v>243</v>
      </c>
    </row>
    <row r="3" spans="2:22" ht="18.75" customHeight="1">
      <c r="B3" s="58" t="s">
        <v>135</v>
      </c>
      <c r="C3" s="39" t="s">
        <v>12</v>
      </c>
      <c r="D3" s="40">
        <v>15</v>
      </c>
      <c r="E3" s="64" t="s">
        <v>0</v>
      </c>
      <c r="F3" s="70">
        <v>8.1428999999999991</v>
      </c>
      <c r="G3" s="33">
        <f>H3+J3</f>
        <v>57</v>
      </c>
      <c r="H3" s="74">
        <v>9</v>
      </c>
      <c r="I3" s="36">
        <f>H3/$S$8</f>
        <v>0.10975609756097561</v>
      </c>
      <c r="J3" s="74">
        <v>48</v>
      </c>
      <c r="K3" s="36">
        <f>J3/$T$8</f>
        <v>0.58536585365853655</v>
      </c>
      <c r="M3" s="58" t="s">
        <v>135</v>
      </c>
      <c r="N3" s="97" t="s">
        <v>221</v>
      </c>
      <c r="O3" s="32">
        <v>9</v>
      </c>
      <c r="P3" s="32">
        <v>7</v>
      </c>
      <c r="Q3" s="82" t="s">
        <v>245</v>
      </c>
      <c r="R3" s="83">
        <f t="shared" ref="R3:R11" si="0">S3/P3</f>
        <v>12.428571428571429</v>
      </c>
      <c r="S3" s="32">
        <v>87</v>
      </c>
      <c r="T3" s="32">
        <v>87</v>
      </c>
      <c r="U3" s="84">
        <v>56</v>
      </c>
      <c r="V3" s="33">
        <f>S3-56</f>
        <v>31</v>
      </c>
    </row>
    <row r="4" spans="2:22" ht="18.75" customHeight="1">
      <c r="B4" s="59" t="s">
        <v>136</v>
      </c>
      <c r="C4" s="51" t="s">
        <v>49</v>
      </c>
      <c r="D4" s="52">
        <v>17</v>
      </c>
      <c r="E4" s="65" t="s">
        <v>46</v>
      </c>
      <c r="F4" s="71">
        <v>8</v>
      </c>
      <c r="G4" s="53">
        <f>H4+J4</f>
        <v>64</v>
      </c>
      <c r="H4" s="75">
        <v>38</v>
      </c>
      <c r="I4" s="54">
        <f>H4/$S$9</f>
        <v>0.40425531914893614</v>
      </c>
      <c r="J4" s="75">
        <v>26</v>
      </c>
      <c r="K4" s="54">
        <f>J4/$T$9</f>
        <v>0.27659574468085107</v>
      </c>
      <c r="M4" s="94" t="s">
        <v>136</v>
      </c>
      <c r="N4" s="98" t="s">
        <v>220</v>
      </c>
      <c r="O4" s="89" t="s">
        <v>224</v>
      </c>
      <c r="P4" s="90">
        <v>6</v>
      </c>
      <c r="Q4" s="89" t="s">
        <v>246</v>
      </c>
      <c r="R4" s="91">
        <f t="shared" si="0"/>
        <v>11</v>
      </c>
      <c r="S4" s="90">
        <v>66</v>
      </c>
      <c r="T4" s="90">
        <v>65</v>
      </c>
      <c r="U4" s="92">
        <v>61</v>
      </c>
      <c r="V4" s="93">
        <f>S4-61</f>
        <v>5</v>
      </c>
    </row>
    <row r="5" spans="2:22" ht="18.75" customHeight="1">
      <c r="B5" s="60" t="s">
        <v>137</v>
      </c>
      <c r="C5" s="41" t="s">
        <v>41</v>
      </c>
      <c r="D5" s="42">
        <v>9</v>
      </c>
      <c r="E5" s="66" t="s">
        <v>33</v>
      </c>
      <c r="F5" s="72">
        <v>7.1666999999999996</v>
      </c>
      <c r="G5" s="11">
        <f>H5+J5</f>
        <v>43</v>
      </c>
      <c r="H5" s="76">
        <v>23</v>
      </c>
      <c r="I5" s="37">
        <f>H5/$S$5</f>
        <v>0.37096774193548387</v>
      </c>
      <c r="J5" s="76">
        <v>20</v>
      </c>
      <c r="K5" s="37">
        <f>J5/$T$5</f>
        <v>0.32786885245901637</v>
      </c>
      <c r="M5" s="95" t="s">
        <v>137</v>
      </c>
      <c r="N5" s="99" t="s">
        <v>217</v>
      </c>
      <c r="O5" s="7">
        <v>9</v>
      </c>
      <c r="P5" s="7">
        <v>6</v>
      </c>
      <c r="Q5" s="31" t="s">
        <v>246</v>
      </c>
      <c r="R5" s="30">
        <f t="shared" si="0"/>
        <v>10.333333333333334</v>
      </c>
      <c r="S5" s="7">
        <v>62</v>
      </c>
      <c r="T5" s="7">
        <v>61</v>
      </c>
      <c r="U5" s="78">
        <v>59</v>
      </c>
      <c r="V5" s="11">
        <f>S5-59</f>
        <v>3</v>
      </c>
    </row>
    <row r="6" spans="2:22" ht="18.75" customHeight="1">
      <c r="B6" s="61" t="s">
        <v>138</v>
      </c>
      <c r="C6" s="55" t="s">
        <v>50</v>
      </c>
      <c r="D6" s="56">
        <v>30</v>
      </c>
      <c r="E6" s="67" t="s">
        <v>46</v>
      </c>
      <c r="F6" s="71">
        <v>6.75</v>
      </c>
      <c r="G6" s="53">
        <f>H6+J6</f>
        <v>54</v>
      </c>
      <c r="H6" s="75">
        <v>16</v>
      </c>
      <c r="I6" s="54">
        <f>H6/$S$9</f>
        <v>0.1702127659574468</v>
      </c>
      <c r="J6" s="75">
        <v>38</v>
      </c>
      <c r="K6" s="54">
        <f>J6/$T$9</f>
        <v>0.40425531914893614</v>
      </c>
      <c r="M6" s="94" t="s">
        <v>138</v>
      </c>
      <c r="N6" s="98" t="s">
        <v>219</v>
      </c>
      <c r="O6" s="90">
        <v>8</v>
      </c>
      <c r="P6" s="90">
        <v>6</v>
      </c>
      <c r="Q6" s="89" t="s">
        <v>247</v>
      </c>
      <c r="R6" s="91">
        <f t="shared" si="0"/>
        <v>10</v>
      </c>
      <c r="S6" s="90">
        <v>60</v>
      </c>
      <c r="T6" s="90">
        <v>60</v>
      </c>
      <c r="U6" s="92">
        <v>54</v>
      </c>
      <c r="V6" s="93">
        <f>S6-54</f>
        <v>6</v>
      </c>
    </row>
    <row r="7" spans="2:22" ht="18.75" customHeight="1">
      <c r="B7" s="62" t="s">
        <v>139</v>
      </c>
      <c r="C7" s="27" t="s">
        <v>87</v>
      </c>
      <c r="D7" s="5">
        <v>17</v>
      </c>
      <c r="E7" s="68" t="s">
        <v>150</v>
      </c>
      <c r="F7" s="72">
        <v>5.6666999999999996</v>
      </c>
      <c r="G7" s="11">
        <f>H7+J7</f>
        <v>34</v>
      </c>
      <c r="H7" s="76">
        <v>7</v>
      </c>
      <c r="I7" s="37">
        <f>H7/$S$6</f>
        <v>0.11666666666666667</v>
      </c>
      <c r="J7" s="76">
        <v>27</v>
      </c>
      <c r="K7" s="37">
        <f>J7/$T$6</f>
        <v>0.45</v>
      </c>
      <c r="M7" s="95" t="s">
        <v>139</v>
      </c>
      <c r="N7" s="99" t="s">
        <v>18</v>
      </c>
      <c r="O7" s="7">
        <v>6</v>
      </c>
      <c r="P7" s="7">
        <v>7</v>
      </c>
      <c r="Q7" s="31" t="s">
        <v>248</v>
      </c>
      <c r="R7" s="30">
        <f t="shared" si="0"/>
        <v>11</v>
      </c>
      <c r="S7" s="7">
        <v>77</v>
      </c>
      <c r="T7" s="7">
        <v>77</v>
      </c>
      <c r="U7" s="78">
        <v>71</v>
      </c>
      <c r="V7" s="11">
        <f>S7-71</f>
        <v>6</v>
      </c>
    </row>
    <row r="8" spans="2:22" ht="18.75" customHeight="1">
      <c r="B8" s="61" t="s">
        <v>140</v>
      </c>
      <c r="C8" s="55" t="s">
        <v>108</v>
      </c>
      <c r="D8" s="57">
        <v>13</v>
      </c>
      <c r="E8" s="67" t="s">
        <v>103</v>
      </c>
      <c r="F8" s="71">
        <v>5.2857000000000003</v>
      </c>
      <c r="G8" s="53">
        <f>H8+J8</f>
        <v>37</v>
      </c>
      <c r="H8" s="75">
        <v>6</v>
      </c>
      <c r="I8" s="54">
        <f>H8/$S$3</f>
        <v>6.8965517241379309E-2</v>
      </c>
      <c r="J8" s="75">
        <v>31</v>
      </c>
      <c r="K8" s="54">
        <f>J8/$T$3</f>
        <v>0.35632183908045978</v>
      </c>
      <c r="M8" s="94" t="s">
        <v>140</v>
      </c>
      <c r="N8" s="98" t="s">
        <v>216</v>
      </c>
      <c r="O8" s="89" t="s">
        <v>223</v>
      </c>
      <c r="P8" s="90">
        <v>7</v>
      </c>
      <c r="Q8" s="89" t="s">
        <v>248</v>
      </c>
      <c r="R8" s="91">
        <f t="shared" si="0"/>
        <v>11.714285714285714</v>
      </c>
      <c r="S8" s="90">
        <v>82</v>
      </c>
      <c r="T8" s="90">
        <v>82</v>
      </c>
      <c r="U8" s="92">
        <v>78</v>
      </c>
      <c r="V8" s="93">
        <f>S8-78</f>
        <v>4</v>
      </c>
    </row>
    <row r="9" spans="2:22" ht="18.75" customHeight="1">
      <c r="B9" s="62" t="s">
        <v>141</v>
      </c>
      <c r="C9" s="27" t="s">
        <v>20</v>
      </c>
      <c r="D9" s="5">
        <v>77</v>
      </c>
      <c r="E9" s="68" t="s">
        <v>18</v>
      </c>
      <c r="F9" s="72">
        <v>5.1429</v>
      </c>
      <c r="G9" s="11">
        <f>H9+J9</f>
        <v>36</v>
      </c>
      <c r="H9" s="76">
        <v>12</v>
      </c>
      <c r="I9" s="37">
        <f>H9/$S$7</f>
        <v>0.15584415584415584</v>
      </c>
      <c r="J9" s="76">
        <v>24</v>
      </c>
      <c r="K9" s="37">
        <f>J9/$T$7</f>
        <v>0.31168831168831168</v>
      </c>
      <c r="M9" s="95" t="s">
        <v>141</v>
      </c>
      <c r="N9" s="99" t="s">
        <v>222</v>
      </c>
      <c r="O9" s="7">
        <v>5</v>
      </c>
      <c r="P9" s="7">
        <v>8</v>
      </c>
      <c r="Q9" s="31" t="s">
        <v>249</v>
      </c>
      <c r="R9" s="30">
        <f t="shared" si="0"/>
        <v>11.75</v>
      </c>
      <c r="S9" s="7">
        <v>94</v>
      </c>
      <c r="T9" s="7">
        <v>94</v>
      </c>
      <c r="U9" s="78">
        <v>83</v>
      </c>
      <c r="V9" s="11">
        <f>S9-83</f>
        <v>11</v>
      </c>
    </row>
    <row r="10" spans="2:22" ht="18.75" customHeight="1">
      <c r="B10" s="61" t="s">
        <v>142</v>
      </c>
      <c r="C10" s="55" t="s">
        <v>24</v>
      </c>
      <c r="D10" s="57">
        <v>27</v>
      </c>
      <c r="E10" s="67" t="s">
        <v>18</v>
      </c>
      <c r="F10" s="71">
        <v>5</v>
      </c>
      <c r="G10" s="53">
        <f>H10+J10</f>
        <v>35</v>
      </c>
      <c r="H10" s="75">
        <v>16</v>
      </c>
      <c r="I10" s="54">
        <f>H10/$S$7</f>
        <v>0.20779220779220781</v>
      </c>
      <c r="J10" s="75">
        <v>19</v>
      </c>
      <c r="K10" s="54">
        <f>J10/$T$7</f>
        <v>0.24675324675324675</v>
      </c>
      <c r="M10" s="94" t="s">
        <v>142</v>
      </c>
      <c r="N10" s="98" t="s">
        <v>215</v>
      </c>
      <c r="O10" s="90">
        <v>8</v>
      </c>
      <c r="P10" s="90">
        <v>7</v>
      </c>
      <c r="Q10" s="89" t="s">
        <v>250</v>
      </c>
      <c r="R10" s="91">
        <f t="shared" si="0"/>
        <v>10.714285714285714</v>
      </c>
      <c r="S10" s="90">
        <v>75</v>
      </c>
      <c r="T10" s="90">
        <v>74</v>
      </c>
      <c r="U10" s="92">
        <v>85</v>
      </c>
      <c r="V10" s="93">
        <f>'Celkove bodovani'!S10-85</f>
        <v>-10</v>
      </c>
    </row>
    <row r="11" spans="2:22" ht="18.75" customHeight="1" thickBot="1">
      <c r="B11" s="62" t="s">
        <v>143</v>
      </c>
      <c r="C11" s="27" t="s">
        <v>98</v>
      </c>
      <c r="D11" s="5">
        <v>8</v>
      </c>
      <c r="E11" s="68" t="s">
        <v>91</v>
      </c>
      <c r="F11" s="72">
        <v>4.6666999999999996</v>
      </c>
      <c r="G11" s="11">
        <f>H11+J11</f>
        <v>28</v>
      </c>
      <c r="H11" s="76">
        <v>15</v>
      </c>
      <c r="I11" s="37">
        <f>H11/$S$4</f>
        <v>0.22727272727272727</v>
      </c>
      <c r="J11" s="76">
        <v>13</v>
      </c>
      <c r="K11" s="37">
        <f>J11/$T$4</f>
        <v>0.2</v>
      </c>
      <c r="M11" s="96" t="s">
        <v>143</v>
      </c>
      <c r="N11" s="100" t="s">
        <v>218</v>
      </c>
      <c r="O11" s="12">
        <v>7</v>
      </c>
      <c r="P11" s="12">
        <v>6</v>
      </c>
      <c r="Q11" s="79" t="s">
        <v>251</v>
      </c>
      <c r="R11" s="80">
        <f t="shared" si="0"/>
        <v>6.333333333333333</v>
      </c>
      <c r="S11" s="12">
        <v>38</v>
      </c>
      <c r="T11" s="12">
        <v>38</v>
      </c>
      <c r="U11" s="81">
        <v>94</v>
      </c>
      <c r="V11" s="13">
        <f>S11-94</f>
        <v>-56</v>
      </c>
    </row>
    <row r="12" spans="2:22" ht="18.75" customHeight="1">
      <c r="B12" s="61" t="s">
        <v>155</v>
      </c>
      <c r="C12" s="55" t="s">
        <v>83</v>
      </c>
      <c r="D12" s="57">
        <v>77</v>
      </c>
      <c r="E12" s="67" t="s">
        <v>150</v>
      </c>
      <c r="F12" s="71">
        <v>4.5</v>
      </c>
      <c r="G12" s="53">
        <f>H12+J12</f>
        <v>27</v>
      </c>
      <c r="H12" s="75">
        <v>13</v>
      </c>
      <c r="I12" s="54">
        <f>H12/$S$6</f>
        <v>0.21666666666666667</v>
      </c>
      <c r="J12" s="75">
        <v>14</v>
      </c>
      <c r="K12" s="54">
        <f>J12/$T$6</f>
        <v>0.23333333333333334</v>
      </c>
    </row>
    <row r="13" spans="2:22" ht="18.75" customHeight="1" thickBot="1">
      <c r="B13" s="62" t="s">
        <v>156</v>
      </c>
      <c r="C13" s="27" t="s">
        <v>97</v>
      </c>
      <c r="D13" s="5">
        <v>35</v>
      </c>
      <c r="E13" s="68" t="s">
        <v>91</v>
      </c>
      <c r="F13" s="72">
        <v>4.5</v>
      </c>
      <c r="G13" s="11">
        <f>H13+J13</f>
        <v>27</v>
      </c>
      <c r="H13" s="76">
        <v>8</v>
      </c>
      <c r="I13" s="37">
        <f>H13/$S$4</f>
        <v>0.12121212121212122</v>
      </c>
      <c r="J13" s="76">
        <v>19</v>
      </c>
      <c r="K13" s="37">
        <f>J13/$T$4</f>
        <v>0.29230769230769232</v>
      </c>
      <c r="N13" s="29"/>
    </row>
    <row r="14" spans="2:22" ht="18.75" customHeight="1">
      <c r="B14" s="61" t="s">
        <v>157</v>
      </c>
      <c r="C14" s="55" t="s">
        <v>21</v>
      </c>
      <c r="D14" s="57">
        <v>33</v>
      </c>
      <c r="E14" s="67" t="s">
        <v>18</v>
      </c>
      <c r="F14" s="71">
        <v>4.1429</v>
      </c>
      <c r="G14" s="53">
        <f>H14+J14</f>
        <v>29</v>
      </c>
      <c r="H14" s="75">
        <v>23</v>
      </c>
      <c r="I14" s="54">
        <f>H14/$S$7</f>
        <v>0.29870129870129869</v>
      </c>
      <c r="J14" s="75">
        <v>6</v>
      </c>
      <c r="K14" s="54">
        <f>J14/$T$7</f>
        <v>7.792207792207792E-2</v>
      </c>
      <c r="M14" s="190" t="s">
        <v>263</v>
      </c>
      <c r="N14" s="191"/>
      <c r="O14" s="194" t="s">
        <v>234</v>
      </c>
      <c r="P14" s="196" t="s">
        <v>233</v>
      </c>
      <c r="Q14" s="198" t="s">
        <v>256</v>
      </c>
      <c r="R14" s="200" t="s">
        <v>225</v>
      </c>
      <c r="S14" s="200" t="s">
        <v>253</v>
      </c>
      <c r="T14" s="186" t="s">
        <v>259</v>
      </c>
    </row>
    <row r="15" spans="2:22" ht="18.75" customHeight="1" thickBot="1">
      <c r="B15" s="62" t="s">
        <v>158</v>
      </c>
      <c r="C15" s="27" t="s">
        <v>16</v>
      </c>
      <c r="D15" s="5">
        <v>42</v>
      </c>
      <c r="E15" s="68" t="s">
        <v>0</v>
      </c>
      <c r="F15" s="72">
        <v>4</v>
      </c>
      <c r="G15" s="11">
        <f>H15+J15</f>
        <v>28</v>
      </c>
      <c r="H15" s="76">
        <v>17</v>
      </c>
      <c r="I15" s="37">
        <f>H15/$S$8</f>
        <v>0.2073170731707317</v>
      </c>
      <c r="J15" s="76">
        <v>11</v>
      </c>
      <c r="K15" s="37">
        <f>J15/$T$8</f>
        <v>0.13414634146341464</v>
      </c>
      <c r="M15" s="192"/>
      <c r="N15" s="193"/>
      <c r="O15" s="195"/>
      <c r="P15" s="197"/>
      <c r="Q15" s="199"/>
      <c r="R15" s="201"/>
      <c r="S15" s="201"/>
      <c r="T15" s="187"/>
    </row>
    <row r="16" spans="2:22" ht="18.75" customHeight="1">
      <c r="B16" s="61" t="s">
        <v>159</v>
      </c>
      <c r="C16" s="55" t="s">
        <v>22</v>
      </c>
      <c r="D16" s="57" t="s">
        <v>32</v>
      </c>
      <c r="E16" s="67" t="s">
        <v>18</v>
      </c>
      <c r="F16" s="71">
        <v>4</v>
      </c>
      <c r="G16" s="53">
        <f>H16+J16</f>
        <v>28</v>
      </c>
      <c r="H16" s="75">
        <v>15</v>
      </c>
      <c r="I16" s="54">
        <f>H16/$S$7</f>
        <v>0.19480519480519481</v>
      </c>
      <c r="J16" s="75">
        <v>13</v>
      </c>
      <c r="K16" s="54">
        <f>J16/$T$7</f>
        <v>0.16883116883116883</v>
      </c>
      <c r="M16" s="106" t="s">
        <v>135</v>
      </c>
      <c r="N16" s="107" t="s">
        <v>49</v>
      </c>
      <c r="O16" s="101" t="s">
        <v>235</v>
      </c>
      <c r="P16" s="101" t="s">
        <v>46</v>
      </c>
      <c r="Q16" s="118">
        <v>0.40429999999999999</v>
      </c>
      <c r="R16" s="123">
        <v>38</v>
      </c>
      <c r="S16" s="124">
        <f>R16/P9</f>
        <v>4.75</v>
      </c>
      <c r="T16" s="127" t="s">
        <v>136</v>
      </c>
    </row>
    <row r="17" spans="2:21" ht="18.75" customHeight="1">
      <c r="B17" s="62" t="s">
        <v>160</v>
      </c>
      <c r="C17" s="27" t="s">
        <v>38</v>
      </c>
      <c r="D17" s="5">
        <v>92</v>
      </c>
      <c r="E17" s="68" t="s">
        <v>33</v>
      </c>
      <c r="F17" s="72">
        <v>3.8332999999999999</v>
      </c>
      <c r="G17" s="11">
        <f>H17+J17</f>
        <v>23</v>
      </c>
      <c r="H17" s="76">
        <v>3</v>
      </c>
      <c r="I17" s="37">
        <f>H17/$S$7</f>
        <v>3.896103896103896E-2</v>
      </c>
      <c r="J17" s="76">
        <v>20</v>
      </c>
      <c r="K17" s="37">
        <f>J17/$T$5</f>
        <v>0.32786885245901637</v>
      </c>
      <c r="M17" s="108" t="s">
        <v>136</v>
      </c>
      <c r="N17" s="109" t="s">
        <v>41</v>
      </c>
      <c r="O17" s="102" t="s">
        <v>238</v>
      </c>
      <c r="P17" s="102" t="s">
        <v>33</v>
      </c>
      <c r="Q17" s="119">
        <v>0.371</v>
      </c>
      <c r="R17" s="103">
        <v>23</v>
      </c>
      <c r="S17" s="122">
        <f>R17/P5</f>
        <v>3.8333333333333335</v>
      </c>
      <c r="T17" s="128" t="s">
        <v>137</v>
      </c>
    </row>
    <row r="18" spans="2:21" ht="18.75" customHeight="1">
      <c r="B18" s="61" t="s">
        <v>161</v>
      </c>
      <c r="C18" s="55" t="s">
        <v>57</v>
      </c>
      <c r="D18" s="57">
        <v>9</v>
      </c>
      <c r="E18" s="67" t="s">
        <v>52</v>
      </c>
      <c r="F18" s="71">
        <v>3.7143000000000002</v>
      </c>
      <c r="G18" s="53">
        <f>H18+J18</f>
        <v>26</v>
      </c>
      <c r="H18" s="75">
        <v>21</v>
      </c>
      <c r="I18" s="54">
        <f>H18/$S$10</f>
        <v>0.28000000000000003</v>
      </c>
      <c r="J18" s="75">
        <v>5</v>
      </c>
      <c r="K18" s="54">
        <f>J18/$T$10</f>
        <v>6.7567567567567571E-2</v>
      </c>
      <c r="M18" s="110" t="s">
        <v>137</v>
      </c>
      <c r="N18" s="111" t="s">
        <v>21</v>
      </c>
      <c r="O18" s="104" t="s">
        <v>236</v>
      </c>
      <c r="P18" s="104" t="s">
        <v>18</v>
      </c>
      <c r="Q18" s="119">
        <v>0.29870000000000002</v>
      </c>
      <c r="R18" s="88">
        <v>23</v>
      </c>
      <c r="S18" s="121">
        <f>R18/P7</f>
        <v>3.2857142857142856</v>
      </c>
      <c r="T18" s="129" t="s">
        <v>157</v>
      </c>
    </row>
    <row r="19" spans="2:21" ht="18.75" customHeight="1">
      <c r="B19" s="62" t="s">
        <v>162</v>
      </c>
      <c r="C19" s="27" t="s">
        <v>59</v>
      </c>
      <c r="D19" s="5">
        <v>83</v>
      </c>
      <c r="E19" s="68" t="s">
        <v>52</v>
      </c>
      <c r="F19" s="72">
        <v>3.7143000000000002</v>
      </c>
      <c r="G19" s="11">
        <f>H19+J19</f>
        <v>26</v>
      </c>
      <c r="H19" s="76">
        <v>8</v>
      </c>
      <c r="I19" s="37">
        <f>H19/$S$10</f>
        <v>0.10666666666666667</v>
      </c>
      <c r="J19" s="76">
        <v>18</v>
      </c>
      <c r="K19" s="37">
        <f>J19/$T$10</f>
        <v>0.24324324324324326</v>
      </c>
      <c r="M19" s="108" t="s">
        <v>138</v>
      </c>
      <c r="N19" s="109" t="s">
        <v>74</v>
      </c>
      <c r="O19" s="102" t="s">
        <v>237</v>
      </c>
      <c r="P19" s="102" t="s">
        <v>149</v>
      </c>
      <c r="Q19" s="119">
        <v>0.28949999999999998</v>
      </c>
      <c r="R19" s="103">
        <v>11</v>
      </c>
      <c r="S19" s="122">
        <f>R19/P11</f>
        <v>1.8333333333333333</v>
      </c>
      <c r="T19" s="128" t="s">
        <v>189</v>
      </c>
    </row>
    <row r="20" spans="2:21" ht="18.75" customHeight="1" thickBot="1">
      <c r="B20" s="61" t="s">
        <v>163</v>
      </c>
      <c r="C20" s="55" t="s">
        <v>92</v>
      </c>
      <c r="D20" s="56">
        <v>3</v>
      </c>
      <c r="E20" s="67" t="s">
        <v>91</v>
      </c>
      <c r="F20" s="71">
        <v>3.5</v>
      </c>
      <c r="G20" s="53">
        <f>H20+J20</f>
        <v>21</v>
      </c>
      <c r="H20" s="75">
        <v>15</v>
      </c>
      <c r="I20" s="54">
        <f>H20/$S$4</f>
        <v>0.22727272727272727</v>
      </c>
      <c r="J20" s="75">
        <v>6</v>
      </c>
      <c r="K20" s="54">
        <f>J20/$T$4</f>
        <v>9.2307692307692313E-2</v>
      </c>
      <c r="M20" s="112" t="s">
        <v>139</v>
      </c>
      <c r="N20" s="113" t="s">
        <v>57</v>
      </c>
      <c r="O20" s="105" t="s">
        <v>238</v>
      </c>
      <c r="P20" s="105" t="s">
        <v>52</v>
      </c>
      <c r="Q20" s="120">
        <v>0.28000000000000003</v>
      </c>
      <c r="R20" s="125">
        <v>21</v>
      </c>
      <c r="S20" s="126">
        <f>R20/P10</f>
        <v>3</v>
      </c>
      <c r="T20" s="130" t="s">
        <v>161</v>
      </c>
    </row>
    <row r="21" spans="2:21" ht="18.75" customHeight="1">
      <c r="B21" s="62" t="s">
        <v>164</v>
      </c>
      <c r="C21" s="173" t="s">
        <v>73</v>
      </c>
      <c r="D21" s="174">
        <v>16</v>
      </c>
      <c r="E21" s="175" t="s">
        <v>149</v>
      </c>
      <c r="F21" s="176">
        <v>3.5</v>
      </c>
      <c r="G21" s="177">
        <f>H21+J21</f>
        <v>21</v>
      </c>
      <c r="H21" s="178">
        <v>4</v>
      </c>
      <c r="I21" s="179">
        <f>H21/$S$11</f>
        <v>0.10526315789473684</v>
      </c>
      <c r="J21" s="178">
        <v>17</v>
      </c>
      <c r="K21" s="179">
        <f>J21/$T$11</f>
        <v>0.44736842105263158</v>
      </c>
    </row>
    <row r="22" spans="2:21" ht="18.75" customHeight="1" thickBot="1">
      <c r="B22" s="61" t="s">
        <v>165</v>
      </c>
      <c r="C22" s="55" t="s">
        <v>110</v>
      </c>
      <c r="D22" s="57">
        <v>21</v>
      </c>
      <c r="E22" s="67" t="s">
        <v>103</v>
      </c>
      <c r="F22" s="71">
        <v>3.4285999999999999</v>
      </c>
      <c r="G22" s="53">
        <f>H22+J22</f>
        <v>24</v>
      </c>
      <c r="H22" s="75">
        <v>11</v>
      </c>
      <c r="I22" s="54">
        <f>H22/$S$3</f>
        <v>0.12643678160919541</v>
      </c>
      <c r="J22" s="75">
        <v>13</v>
      </c>
      <c r="K22" s="54">
        <f>J22/$T$3</f>
        <v>0.14942528735632185</v>
      </c>
    </row>
    <row r="23" spans="2:21" ht="18.75" customHeight="1">
      <c r="B23" s="62" t="s">
        <v>166</v>
      </c>
      <c r="C23" s="27" t="s">
        <v>96</v>
      </c>
      <c r="D23" s="5">
        <v>50</v>
      </c>
      <c r="E23" s="68" t="s">
        <v>91</v>
      </c>
      <c r="F23" s="72">
        <v>3.3332999999999999</v>
      </c>
      <c r="G23" s="11">
        <f>H23+J23</f>
        <v>20</v>
      </c>
      <c r="H23" s="76">
        <v>10</v>
      </c>
      <c r="I23" s="37">
        <f>H23/$S$4</f>
        <v>0.15151515151515152</v>
      </c>
      <c r="J23" s="76">
        <v>10</v>
      </c>
      <c r="K23" s="37">
        <f>J23/$T$4</f>
        <v>0.15384615384615385</v>
      </c>
      <c r="M23" s="190" t="s">
        <v>262</v>
      </c>
      <c r="N23" s="191"/>
      <c r="O23" s="200" t="s">
        <v>234</v>
      </c>
      <c r="P23" s="196" t="s">
        <v>233</v>
      </c>
      <c r="Q23" s="202" t="s">
        <v>258</v>
      </c>
      <c r="R23" s="200" t="s">
        <v>254</v>
      </c>
      <c r="S23" s="200" t="s">
        <v>255</v>
      </c>
      <c r="T23" s="186" t="s">
        <v>259</v>
      </c>
    </row>
    <row r="24" spans="2:21" ht="18.75" customHeight="1" thickBot="1">
      <c r="B24" s="61" t="s">
        <v>167</v>
      </c>
      <c r="C24" s="55" t="s">
        <v>51</v>
      </c>
      <c r="D24" s="57">
        <v>99</v>
      </c>
      <c r="E24" s="67" t="s">
        <v>46</v>
      </c>
      <c r="F24" s="71">
        <v>3.25</v>
      </c>
      <c r="G24" s="53">
        <f>H24+J24</f>
        <v>26</v>
      </c>
      <c r="H24" s="75">
        <v>16</v>
      </c>
      <c r="I24" s="54">
        <f>H24/$S$9</f>
        <v>0.1702127659574468</v>
      </c>
      <c r="J24" s="75">
        <v>10</v>
      </c>
      <c r="K24" s="54">
        <f>J24/$T$9</f>
        <v>0.10638297872340426</v>
      </c>
      <c r="M24" s="192"/>
      <c r="N24" s="193"/>
      <c r="O24" s="201"/>
      <c r="P24" s="197"/>
      <c r="Q24" s="203"/>
      <c r="R24" s="201"/>
      <c r="S24" s="201"/>
      <c r="T24" s="187"/>
    </row>
    <row r="25" spans="2:21" ht="18.75" customHeight="1">
      <c r="B25" s="62" t="s">
        <v>168</v>
      </c>
      <c r="C25" s="27" t="s">
        <v>64</v>
      </c>
      <c r="D25" s="5">
        <v>23</v>
      </c>
      <c r="E25" s="68" t="s">
        <v>52</v>
      </c>
      <c r="F25" s="72">
        <v>3.1429</v>
      </c>
      <c r="G25" s="11">
        <f>H25+J25</f>
        <v>22</v>
      </c>
      <c r="H25" s="76">
        <v>14</v>
      </c>
      <c r="I25" s="37">
        <f>H25/$S$10</f>
        <v>0.18666666666666668</v>
      </c>
      <c r="J25" s="76">
        <v>8</v>
      </c>
      <c r="K25" s="37">
        <f>J25/$T$10</f>
        <v>0.10810810810810811</v>
      </c>
      <c r="M25" s="106" t="s">
        <v>135</v>
      </c>
      <c r="N25" s="114" t="s">
        <v>12</v>
      </c>
      <c r="O25" s="101" t="s">
        <v>239</v>
      </c>
      <c r="P25" s="101" t="s">
        <v>0</v>
      </c>
      <c r="Q25" s="118">
        <v>0.58540000000000003</v>
      </c>
      <c r="R25" s="123">
        <v>48</v>
      </c>
      <c r="S25" s="124">
        <f>R25/P8</f>
        <v>6.8571428571428568</v>
      </c>
      <c r="T25" s="127" t="s">
        <v>135</v>
      </c>
    </row>
    <row r="26" spans="2:21" ht="18.75" customHeight="1">
      <c r="B26" s="61" t="s">
        <v>169</v>
      </c>
      <c r="C26" s="55" t="s">
        <v>99</v>
      </c>
      <c r="D26" s="57">
        <v>0</v>
      </c>
      <c r="E26" s="67" t="s">
        <v>91</v>
      </c>
      <c r="F26" s="71">
        <v>3</v>
      </c>
      <c r="G26" s="53">
        <f>H26+J26</f>
        <v>18</v>
      </c>
      <c r="H26" s="75">
        <v>9</v>
      </c>
      <c r="I26" s="54">
        <f>H26/$S$4</f>
        <v>0.13636363636363635</v>
      </c>
      <c r="J26" s="75">
        <v>9</v>
      </c>
      <c r="K26" s="54">
        <f>J26/$T$4</f>
        <v>0.13846153846153847</v>
      </c>
      <c r="M26" s="108" t="s">
        <v>136</v>
      </c>
      <c r="N26" s="115" t="s">
        <v>87</v>
      </c>
      <c r="O26" s="102" t="s">
        <v>235</v>
      </c>
      <c r="P26" s="102" t="s">
        <v>150</v>
      </c>
      <c r="Q26" s="119">
        <v>0.45</v>
      </c>
      <c r="R26" s="103">
        <v>27</v>
      </c>
      <c r="S26" s="122">
        <f>R26/P6</f>
        <v>4.5</v>
      </c>
      <c r="T26" s="128" t="s">
        <v>139</v>
      </c>
    </row>
    <row r="27" spans="2:21" ht="18.75" customHeight="1">
      <c r="B27" s="62" t="s">
        <v>170</v>
      </c>
      <c r="C27" s="27" t="s">
        <v>47</v>
      </c>
      <c r="D27" s="5">
        <v>25</v>
      </c>
      <c r="E27" s="68" t="s">
        <v>46</v>
      </c>
      <c r="F27" s="72">
        <v>2.875</v>
      </c>
      <c r="G27" s="11">
        <f>H27+J27</f>
        <v>23</v>
      </c>
      <c r="H27" s="76">
        <v>10</v>
      </c>
      <c r="I27" s="37">
        <f>H27/$S$9</f>
        <v>0.10638297872340426</v>
      </c>
      <c r="J27" s="76">
        <v>13</v>
      </c>
      <c r="K27" s="37">
        <f>J27/$T$9</f>
        <v>0.13829787234042554</v>
      </c>
      <c r="M27" s="110" t="s">
        <v>137</v>
      </c>
      <c r="N27" s="116" t="s">
        <v>73</v>
      </c>
      <c r="O27" s="104" t="s">
        <v>240</v>
      </c>
      <c r="P27" s="104" t="s">
        <v>149</v>
      </c>
      <c r="Q27" s="119">
        <v>0.44740000000000002</v>
      </c>
      <c r="R27" s="88">
        <v>17</v>
      </c>
      <c r="S27" s="121">
        <f>R27/P11</f>
        <v>2.8333333333333335</v>
      </c>
      <c r="T27" s="129" t="s">
        <v>164</v>
      </c>
    </row>
    <row r="28" spans="2:21" ht="18.75" customHeight="1">
      <c r="B28" s="61" t="s">
        <v>171</v>
      </c>
      <c r="C28" s="55" t="s">
        <v>112</v>
      </c>
      <c r="D28" s="57">
        <v>69</v>
      </c>
      <c r="E28" s="67" t="s">
        <v>103</v>
      </c>
      <c r="F28" s="71">
        <v>2.8571</v>
      </c>
      <c r="G28" s="53">
        <f>H28+J28</f>
        <v>20</v>
      </c>
      <c r="H28" s="75">
        <v>17</v>
      </c>
      <c r="I28" s="54">
        <f>H28/$S$3</f>
        <v>0.19540229885057472</v>
      </c>
      <c r="J28" s="75">
        <v>3</v>
      </c>
      <c r="K28" s="54">
        <f>J28/$T$3</f>
        <v>3.4482758620689655E-2</v>
      </c>
      <c r="M28" s="108" t="s">
        <v>138</v>
      </c>
      <c r="N28" s="115" t="s">
        <v>50</v>
      </c>
      <c r="O28" s="102" t="s">
        <v>241</v>
      </c>
      <c r="P28" s="102" t="s">
        <v>46</v>
      </c>
      <c r="Q28" s="119">
        <v>0.40429999999999999</v>
      </c>
      <c r="R28" s="103">
        <v>38</v>
      </c>
      <c r="S28" s="122">
        <f>R28/P9</f>
        <v>4.75</v>
      </c>
      <c r="T28" s="128" t="s">
        <v>138</v>
      </c>
    </row>
    <row r="29" spans="2:21" ht="18.75" customHeight="1" thickBot="1">
      <c r="B29" s="62" t="s">
        <v>172</v>
      </c>
      <c r="C29" s="173" t="s">
        <v>9</v>
      </c>
      <c r="D29" s="174" t="s">
        <v>32</v>
      </c>
      <c r="E29" s="175" t="s">
        <v>0</v>
      </c>
      <c r="F29" s="176">
        <v>2.8571</v>
      </c>
      <c r="G29" s="177">
        <f>H29+J29</f>
        <v>20</v>
      </c>
      <c r="H29" s="178">
        <v>10</v>
      </c>
      <c r="I29" s="179">
        <f>H29/$S$8</f>
        <v>0.12195121951219512</v>
      </c>
      <c r="J29" s="178">
        <v>10</v>
      </c>
      <c r="K29" s="179">
        <f>J29/$T$8</f>
        <v>0.12195121951219512</v>
      </c>
      <c r="M29" s="112" t="s">
        <v>139</v>
      </c>
      <c r="N29" s="117" t="s">
        <v>108</v>
      </c>
      <c r="O29" s="105" t="s">
        <v>242</v>
      </c>
      <c r="P29" s="105" t="s">
        <v>103</v>
      </c>
      <c r="Q29" s="120">
        <v>0.35630000000000001</v>
      </c>
      <c r="R29" s="125">
        <v>31</v>
      </c>
      <c r="S29" s="126">
        <f>R29/P3</f>
        <v>4.4285714285714288</v>
      </c>
      <c r="T29" s="130" t="s">
        <v>140</v>
      </c>
    </row>
    <row r="30" spans="2:21" ht="18.75" customHeight="1">
      <c r="B30" s="61" t="s">
        <v>173</v>
      </c>
      <c r="C30" s="55" t="s">
        <v>23</v>
      </c>
      <c r="D30" s="56">
        <v>50</v>
      </c>
      <c r="E30" s="67" t="s">
        <v>18</v>
      </c>
      <c r="F30" s="71">
        <v>2.8571</v>
      </c>
      <c r="G30" s="53">
        <f>H30+J30</f>
        <v>20</v>
      </c>
      <c r="H30" s="75">
        <v>8</v>
      </c>
      <c r="I30" s="54">
        <f>H30/$S$7</f>
        <v>0.1038961038961039</v>
      </c>
      <c r="J30" s="75">
        <v>12</v>
      </c>
      <c r="K30" s="54">
        <f>J30/$T$7</f>
        <v>0.15584415584415584</v>
      </c>
    </row>
    <row r="31" spans="2:21" ht="18.75" customHeight="1">
      <c r="B31" s="62" t="s">
        <v>174</v>
      </c>
      <c r="C31" s="173" t="s">
        <v>105</v>
      </c>
      <c r="D31" s="174">
        <v>7</v>
      </c>
      <c r="E31" s="175" t="s">
        <v>103</v>
      </c>
      <c r="F31" s="176">
        <v>2.7143000000000002</v>
      </c>
      <c r="G31" s="177">
        <f>H31+J31</f>
        <v>19</v>
      </c>
      <c r="H31" s="178">
        <v>11</v>
      </c>
      <c r="I31" s="179">
        <f>H31/$S$3</f>
        <v>0.12643678160919541</v>
      </c>
      <c r="J31" s="178">
        <v>8</v>
      </c>
      <c r="K31" s="179">
        <f>J31/$T$3</f>
        <v>9.1954022988505746E-2</v>
      </c>
      <c r="O31" s="155"/>
      <c r="P31" s="155"/>
      <c r="Q31" s="252" t="s">
        <v>276</v>
      </c>
      <c r="R31" s="154"/>
      <c r="S31" s="154"/>
      <c r="T31" s="154"/>
      <c r="U31" s="155"/>
    </row>
    <row r="32" spans="2:21" ht="18.75" customHeight="1">
      <c r="B32" s="61" t="s">
        <v>175</v>
      </c>
      <c r="C32" s="55" t="s">
        <v>109</v>
      </c>
      <c r="D32" s="57">
        <v>10</v>
      </c>
      <c r="E32" s="67" t="s">
        <v>103</v>
      </c>
      <c r="F32" s="71">
        <v>2.7143000000000002</v>
      </c>
      <c r="G32" s="53">
        <f>H32+J32</f>
        <v>19</v>
      </c>
      <c r="H32" s="75">
        <v>8</v>
      </c>
      <c r="I32" s="54">
        <f>H32/$S$3</f>
        <v>9.1954022988505746E-2</v>
      </c>
      <c r="J32" s="75">
        <v>11</v>
      </c>
      <c r="K32" s="54">
        <f>J32/$T$3</f>
        <v>0.12643678160919541</v>
      </c>
      <c r="O32" s="155"/>
      <c r="P32" s="155"/>
      <c r="Q32" s="250" t="s">
        <v>278</v>
      </c>
      <c r="R32" s="155"/>
      <c r="S32" s="155"/>
      <c r="T32" s="155"/>
      <c r="U32" s="155"/>
    </row>
    <row r="33" spans="2:21" ht="18.75" customHeight="1">
      <c r="B33" s="62" t="s">
        <v>176</v>
      </c>
      <c r="C33" s="173" t="s">
        <v>66</v>
      </c>
      <c r="D33" s="174">
        <v>17</v>
      </c>
      <c r="E33" s="175" t="s">
        <v>52</v>
      </c>
      <c r="F33" s="176">
        <v>2.7143000000000002</v>
      </c>
      <c r="G33" s="177">
        <f>H33+J33</f>
        <v>19</v>
      </c>
      <c r="H33" s="178">
        <v>6</v>
      </c>
      <c r="I33" s="179">
        <f>H33/$S$10</f>
        <v>0.08</v>
      </c>
      <c r="J33" s="178">
        <v>13</v>
      </c>
      <c r="K33" s="179">
        <f>J33/$T$10</f>
        <v>0.17567567567567569</v>
      </c>
      <c r="O33" s="250"/>
      <c r="P33" s="250"/>
      <c r="Q33" s="155" t="s">
        <v>277</v>
      </c>
      <c r="R33" s="250"/>
      <c r="S33" s="250"/>
      <c r="T33" s="250"/>
      <c r="U33" s="250"/>
    </row>
    <row r="34" spans="2:21" ht="18.75" customHeight="1">
      <c r="B34" s="61" t="s">
        <v>177</v>
      </c>
      <c r="C34" s="55" t="s">
        <v>70</v>
      </c>
      <c r="D34" s="56">
        <v>69</v>
      </c>
      <c r="E34" s="67" t="s">
        <v>149</v>
      </c>
      <c r="F34" s="71">
        <v>2.6667000000000001</v>
      </c>
      <c r="G34" s="53">
        <f>H34+J34</f>
        <v>16</v>
      </c>
      <c r="H34" s="75">
        <v>10</v>
      </c>
      <c r="I34" s="54">
        <f>H34/$S$11</f>
        <v>0.26315789473684209</v>
      </c>
      <c r="J34" s="75">
        <v>6</v>
      </c>
      <c r="K34" s="54">
        <f>J34/$T$11</f>
        <v>0.15789473684210525</v>
      </c>
      <c r="O34" s="250"/>
      <c r="P34" s="250"/>
      <c r="Q34" s="253" t="s">
        <v>279</v>
      </c>
      <c r="R34" s="250"/>
      <c r="S34" s="250"/>
      <c r="T34" s="250"/>
      <c r="U34" s="250"/>
    </row>
    <row r="35" spans="2:21" ht="18.75" customHeight="1">
      <c r="B35" s="62" t="s">
        <v>178</v>
      </c>
      <c r="C35" s="173" t="s">
        <v>48</v>
      </c>
      <c r="D35" s="174">
        <v>7</v>
      </c>
      <c r="E35" s="175" t="s">
        <v>46</v>
      </c>
      <c r="F35" s="176">
        <v>2.625</v>
      </c>
      <c r="G35" s="177">
        <f>H35+J35</f>
        <v>21</v>
      </c>
      <c r="H35" s="178">
        <v>14</v>
      </c>
      <c r="I35" s="179">
        <f>H35/$S$9</f>
        <v>0.14893617021276595</v>
      </c>
      <c r="J35" s="178">
        <v>7</v>
      </c>
      <c r="K35" s="179">
        <f>J35/$T$9</f>
        <v>7.4468085106382975E-2</v>
      </c>
    </row>
    <row r="36" spans="2:21" ht="18.75" customHeight="1">
      <c r="B36" s="61" t="s">
        <v>179</v>
      </c>
      <c r="C36" s="55" t="s">
        <v>62</v>
      </c>
      <c r="D36" s="56">
        <v>15</v>
      </c>
      <c r="E36" s="67" t="s">
        <v>52</v>
      </c>
      <c r="F36" s="71">
        <v>2.5714000000000001</v>
      </c>
      <c r="G36" s="53">
        <f>H36+J36</f>
        <v>18</v>
      </c>
      <c r="H36" s="75">
        <v>5</v>
      </c>
      <c r="I36" s="54">
        <f>H36/$S$10</f>
        <v>6.6666666666666666E-2</v>
      </c>
      <c r="J36" s="75">
        <v>13</v>
      </c>
      <c r="K36" s="54">
        <f>J36/$T$10</f>
        <v>0.17567567567567569</v>
      </c>
    </row>
    <row r="37" spans="2:21" ht="18.75" customHeight="1">
      <c r="B37" s="62" t="s">
        <v>180</v>
      </c>
      <c r="C37" s="173" t="s">
        <v>36</v>
      </c>
      <c r="D37" s="174">
        <v>12</v>
      </c>
      <c r="E37" s="175" t="s">
        <v>33</v>
      </c>
      <c r="F37" s="176">
        <v>2.5</v>
      </c>
      <c r="G37" s="177">
        <f>H37+J37</f>
        <v>15</v>
      </c>
      <c r="H37" s="178">
        <v>10</v>
      </c>
      <c r="I37" s="179">
        <f>H37/$S$5</f>
        <v>0.16129032258064516</v>
      </c>
      <c r="J37" s="178">
        <v>5</v>
      </c>
      <c r="K37" s="179">
        <f>J37/$T$5</f>
        <v>8.1967213114754092E-2</v>
      </c>
    </row>
    <row r="38" spans="2:21" ht="18.75" customHeight="1">
      <c r="B38" s="61" t="s">
        <v>181</v>
      </c>
      <c r="C38" s="55" t="s">
        <v>86</v>
      </c>
      <c r="D38" s="56">
        <v>59</v>
      </c>
      <c r="E38" s="67" t="s">
        <v>150</v>
      </c>
      <c r="F38" s="71">
        <v>2.5</v>
      </c>
      <c r="G38" s="53">
        <f>H38+J38</f>
        <v>15</v>
      </c>
      <c r="H38" s="75">
        <v>6</v>
      </c>
      <c r="I38" s="54">
        <f>H38/$S$6</f>
        <v>0.1</v>
      </c>
      <c r="J38" s="75">
        <v>9</v>
      </c>
      <c r="K38" s="54">
        <f>J38/$T$6</f>
        <v>0.15</v>
      </c>
    </row>
    <row r="39" spans="2:21" ht="18.75" customHeight="1">
      <c r="B39" s="62" t="s">
        <v>182</v>
      </c>
      <c r="C39" s="173" t="s">
        <v>53</v>
      </c>
      <c r="D39" s="174" t="s">
        <v>54</v>
      </c>
      <c r="E39" s="175" t="s">
        <v>52</v>
      </c>
      <c r="F39" s="176">
        <v>2.4285999999999999</v>
      </c>
      <c r="G39" s="177">
        <f>H39+J39</f>
        <v>17</v>
      </c>
      <c r="H39" s="178">
        <v>12</v>
      </c>
      <c r="I39" s="179">
        <f>H39/$S$10</f>
        <v>0.16</v>
      </c>
      <c r="J39" s="178">
        <v>5</v>
      </c>
      <c r="K39" s="179">
        <f>J39/$T$10</f>
        <v>6.7567567567567571E-2</v>
      </c>
    </row>
    <row r="40" spans="2:21" ht="18.75" customHeight="1">
      <c r="B40" s="61" t="s">
        <v>183</v>
      </c>
      <c r="C40" s="55" t="s">
        <v>106</v>
      </c>
      <c r="D40" s="56">
        <v>16</v>
      </c>
      <c r="E40" s="67" t="s">
        <v>103</v>
      </c>
      <c r="F40" s="71">
        <v>2.2856999999999998</v>
      </c>
      <c r="G40" s="53">
        <f>H40+J40</f>
        <v>16</v>
      </c>
      <c r="H40" s="75">
        <v>12</v>
      </c>
      <c r="I40" s="54">
        <f>H40/$S$3</f>
        <v>0.13793103448275862</v>
      </c>
      <c r="J40" s="75">
        <v>4</v>
      </c>
      <c r="K40" s="54">
        <f>J40/$T$3</f>
        <v>4.5977011494252873E-2</v>
      </c>
    </row>
    <row r="41" spans="2:21" ht="18.75" customHeight="1">
      <c r="B41" s="62" t="s">
        <v>184</v>
      </c>
      <c r="C41" s="173" t="s">
        <v>111</v>
      </c>
      <c r="D41" s="174">
        <v>27</v>
      </c>
      <c r="E41" s="175" t="s">
        <v>103</v>
      </c>
      <c r="F41" s="176">
        <v>2.2856999999999998</v>
      </c>
      <c r="G41" s="177">
        <f>H41+J41</f>
        <v>16</v>
      </c>
      <c r="H41" s="178">
        <v>3</v>
      </c>
      <c r="I41" s="179">
        <f>H41/$S$3</f>
        <v>3.4482758620689655E-2</v>
      </c>
      <c r="J41" s="178">
        <v>13</v>
      </c>
      <c r="K41" s="179">
        <f>J41/$T$3</f>
        <v>0.14942528735632185</v>
      </c>
    </row>
    <row r="42" spans="2:21" ht="18.75" customHeight="1">
      <c r="B42" s="61" t="s">
        <v>185</v>
      </c>
      <c r="C42" s="55" t="s">
        <v>39</v>
      </c>
      <c r="D42" s="57">
        <v>8</v>
      </c>
      <c r="E42" s="67" t="s">
        <v>33</v>
      </c>
      <c r="F42" s="71">
        <v>2.1667000000000001</v>
      </c>
      <c r="G42" s="53">
        <f>H42+J42</f>
        <v>13</v>
      </c>
      <c r="H42" s="75">
        <v>10</v>
      </c>
      <c r="I42" s="54">
        <f>H42/$S$5</f>
        <v>0.16129032258064516</v>
      </c>
      <c r="J42" s="75">
        <v>3</v>
      </c>
      <c r="K42" s="54">
        <f>J42/$T$5</f>
        <v>4.9180327868852458E-2</v>
      </c>
    </row>
    <row r="43" spans="2:21" ht="18.75" customHeight="1">
      <c r="B43" s="62" t="s">
        <v>186</v>
      </c>
      <c r="C43" s="27" t="s">
        <v>89</v>
      </c>
      <c r="D43" s="28" t="s">
        <v>32</v>
      </c>
      <c r="E43" s="68" t="s">
        <v>150</v>
      </c>
      <c r="F43" s="72">
        <v>2.1667000000000001</v>
      </c>
      <c r="G43" s="11">
        <f>H43+J43</f>
        <v>13</v>
      </c>
      <c r="H43" s="76">
        <v>10</v>
      </c>
      <c r="I43" s="37">
        <f>H43/$S$6</f>
        <v>0.16666666666666666</v>
      </c>
      <c r="J43" s="76">
        <v>3</v>
      </c>
      <c r="K43" s="37">
        <f>J43/$T$6</f>
        <v>0.05</v>
      </c>
    </row>
    <row r="44" spans="2:21" ht="18.75" customHeight="1">
      <c r="B44" s="61" t="s">
        <v>187</v>
      </c>
      <c r="C44" s="55" t="s">
        <v>17</v>
      </c>
      <c r="D44" s="57">
        <v>14</v>
      </c>
      <c r="E44" s="67" t="s">
        <v>0</v>
      </c>
      <c r="F44" s="71">
        <v>2.1429</v>
      </c>
      <c r="G44" s="53">
        <f>H44+J44</f>
        <v>15</v>
      </c>
      <c r="H44" s="75">
        <v>10</v>
      </c>
      <c r="I44" s="54">
        <f>H44/$S$8</f>
        <v>0.12195121951219512</v>
      </c>
      <c r="J44" s="75">
        <v>5</v>
      </c>
      <c r="K44" s="54">
        <f>J44/$T$8</f>
        <v>6.097560975609756E-2</v>
      </c>
    </row>
    <row r="45" spans="2:21" ht="18.75" customHeight="1">
      <c r="B45" s="62" t="s">
        <v>188</v>
      </c>
      <c r="C45" s="27" t="s">
        <v>60</v>
      </c>
      <c r="D45" s="5">
        <v>8</v>
      </c>
      <c r="E45" s="68" t="s">
        <v>52</v>
      </c>
      <c r="F45" s="72">
        <v>2</v>
      </c>
      <c r="G45" s="11">
        <f>H45+J45</f>
        <v>14</v>
      </c>
      <c r="H45" s="76">
        <v>6</v>
      </c>
      <c r="I45" s="37">
        <f>H45/$S$10</f>
        <v>0.08</v>
      </c>
      <c r="J45" s="76">
        <v>8</v>
      </c>
      <c r="K45" s="37">
        <f>J45/$T$10</f>
        <v>0.10810810810810811</v>
      </c>
    </row>
    <row r="46" spans="2:21" ht="18.75" customHeight="1">
      <c r="B46" s="61" t="s">
        <v>189</v>
      </c>
      <c r="C46" s="55" t="s">
        <v>74</v>
      </c>
      <c r="D46" s="56">
        <v>64</v>
      </c>
      <c r="E46" s="67" t="s">
        <v>149</v>
      </c>
      <c r="F46" s="71">
        <v>2</v>
      </c>
      <c r="G46" s="53">
        <f>H46+J46</f>
        <v>12</v>
      </c>
      <c r="H46" s="75">
        <v>11</v>
      </c>
      <c r="I46" s="54">
        <f>H46/$S$11</f>
        <v>0.28947368421052633</v>
      </c>
      <c r="J46" s="75">
        <v>1</v>
      </c>
      <c r="K46" s="54">
        <f>J46/$T$11</f>
        <v>2.6315789473684209E-2</v>
      </c>
    </row>
    <row r="47" spans="2:21" ht="18.75" customHeight="1">
      <c r="B47" s="62" t="s">
        <v>190</v>
      </c>
      <c r="C47" s="173" t="s">
        <v>84</v>
      </c>
      <c r="D47" s="174" t="s">
        <v>32</v>
      </c>
      <c r="E47" s="175" t="s">
        <v>150</v>
      </c>
      <c r="F47" s="176">
        <v>2</v>
      </c>
      <c r="G47" s="177">
        <f>H47+J47</f>
        <v>12</v>
      </c>
      <c r="H47" s="178">
        <v>9</v>
      </c>
      <c r="I47" s="179">
        <f>H47/$S$6</f>
        <v>0.15</v>
      </c>
      <c r="J47" s="178">
        <v>3</v>
      </c>
      <c r="K47" s="179">
        <f>J47/$T$6</f>
        <v>0.05</v>
      </c>
    </row>
    <row r="48" spans="2:21" ht="18.75" customHeight="1">
      <c r="B48" s="61" t="s">
        <v>191</v>
      </c>
      <c r="C48" s="55" t="s">
        <v>72</v>
      </c>
      <c r="D48" s="57">
        <v>47</v>
      </c>
      <c r="E48" s="67" t="s">
        <v>149</v>
      </c>
      <c r="F48" s="71">
        <v>2</v>
      </c>
      <c r="G48" s="53">
        <f>H48+J48</f>
        <v>12</v>
      </c>
      <c r="H48" s="75">
        <v>5</v>
      </c>
      <c r="I48" s="54">
        <f>H48/$S$11</f>
        <v>0.13157894736842105</v>
      </c>
      <c r="J48" s="75">
        <v>7</v>
      </c>
      <c r="K48" s="54">
        <f>J48/$T$11</f>
        <v>0.18421052631578946</v>
      </c>
    </row>
    <row r="49" spans="2:11" ht="18.75" customHeight="1">
      <c r="B49" s="62" t="s">
        <v>192</v>
      </c>
      <c r="C49" s="27" t="s">
        <v>14</v>
      </c>
      <c r="D49" s="5">
        <v>55</v>
      </c>
      <c r="E49" s="68" t="s">
        <v>0</v>
      </c>
      <c r="F49" s="72">
        <v>1.7142999999999999</v>
      </c>
      <c r="G49" s="11">
        <f>H49+J49</f>
        <v>12</v>
      </c>
      <c r="H49" s="76">
        <v>12</v>
      </c>
      <c r="I49" s="37">
        <f>H49/$S$8</f>
        <v>0.14634146341463414</v>
      </c>
      <c r="J49" s="76">
        <v>0</v>
      </c>
      <c r="K49" s="37">
        <f>J49/$T$8</f>
        <v>0</v>
      </c>
    </row>
    <row r="50" spans="2:11" ht="18.75" customHeight="1">
      <c r="B50" s="61" t="s">
        <v>193</v>
      </c>
      <c r="C50" s="55" t="s">
        <v>107</v>
      </c>
      <c r="D50" s="57" t="s">
        <v>114</v>
      </c>
      <c r="E50" s="67" t="s">
        <v>103</v>
      </c>
      <c r="F50" s="71">
        <v>1.7142999999999999</v>
      </c>
      <c r="G50" s="53">
        <f>H50+J50</f>
        <v>12</v>
      </c>
      <c r="H50" s="75">
        <v>12</v>
      </c>
      <c r="I50" s="54">
        <f>H50/$S$3</f>
        <v>0.13793103448275862</v>
      </c>
      <c r="J50" s="75">
        <v>0</v>
      </c>
      <c r="K50" s="54">
        <f>J50/$T$3</f>
        <v>0</v>
      </c>
    </row>
    <row r="51" spans="2:11" ht="18.75" customHeight="1">
      <c r="B51" s="62" t="s">
        <v>194</v>
      </c>
      <c r="C51" s="27" t="s">
        <v>37</v>
      </c>
      <c r="D51" s="5">
        <v>15</v>
      </c>
      <c r="E51" s="68" t="s">
        <v>33</v>
      </c>
      <c r="F51" s="72">
        <v>1.6667000000000001</v>
      </c>
      <c r="G51" s="11">
        <f>H51+J51</f>
        <v>10</v>
      </c>
      <c r="H51" s="76">
        <v>6</v>
      </c>
      <c r="I51" s="37">
        <f>H51/$S$5</f>
        <v>9.6774193548387094E-2</v>
      </c>
      <c r="J51" s="76">
        <v>4</v>
      </c>
      <c r="K51" s="37">
        <f>J51/$T$5</f>
        <v>6.5573770491803282E-2</v>
      </c>
    </row>
    <row r="52" spans="2:11" ht="18.75" customHeight="1">
      <c r="B52" s="61" t="s">
        <v>195</v>
      </c>
      <c r="C52" s="55" t="s">
        <v>10</v>
      </c>
      <c r="D52" s="57" t="s">
        <v>32</v>
      </c>
      <c r="E52" s="67" t="s">
        <v>0</v>
      </c>
      <c r="F52" s="71">
        <v>1.5713999999999999</v>
      </c>
      <c r="G52" s="53">
        <f>H52+J52</f>
        <v>11</v>
      </c>
      <c r="H52" s="75">
        <v>9</v>
      </c>
      <c r="I52" s="54">
        <f>H52/$S$8</f>
        <v>0.10975609756097561</v>
      </c>
      <c r="J52" s="75">
        <v>2</v>
      </c>
      <c r="K52" s="54">
        <f>J52/$T$8</f>
        <v>2.4390243902439025E-2</v>
      </c>
    </row>
    <row r="53" spans="2:11" ht="18.75" customHeight="1">
      <c r="B53" s="62" t="s">
        <v>196</v>
      </c>
      <c r="C53" s="27" t="s">
        <v>104</v>
      </c>
      <c r="D53" s="5">
        <v>911</v>
      </c>
      <c r="E53" s="68" t="s">
        <v>103</v>
      </c>
      <c r="F53" s="72">
        <v>1.5713999999999999</v>
      </c>
      <c r="G53" s="11">
        <f>H53+J53</f>
        <v>11</v>
      </c>
      <c r="H53" s="76">
        <v>7</v>
      </c>
      <c r="I53" s="37">
        <f>H53/$S$3</f>
        <v>8.0459770114942528E-2</v>
      </c>
      <c r="J53" s="76">
        <v>4</v>
      </c>
      <c r="K53" s="37">
        <f>J53/$T$3</f>
        <v>4.5977011494252873E-2</v>
      </c>
    </row>
    <row r="54" spans="2:11" ht="18.75" customHeight="1">
      <c r="B54" s="61" t="s">
        <v>197</v>
      </c>
      <c r="C54" s="55" t="s">
        <v>85</v>
      </c>
      <c r="D54" s="172" t="s">
        <v>32</v>
      </c>
      <c r="E54" s="67" t="s">
        <v>150</v>
      </c>
      <c r="F54" s="71">
        <v>1.5</v>
      </c>
      <c r="G54" s="53">
        <f>H54+J54</f>
        <v>9</v>
      </c>
      <c r="H54" s="75">
        <v>7</v>
      </c>
      <c r="I54" s="54">
        <f>H54/$S$6</f>
        <v>0.11666666666666667</v>
      </c>
      <c r="J54" s="75">
        <v>2</v>
      </c>
      <c r="K54" s="54">
        <f>J54/$T$6</f>
        <v>3.3333333333333333E-2</v>
      </c>
    </row>
    <row r="55" spans="2:11" ht="18.75" customHeight="1">
      <c r="B55" s="62" t="s">
        <v>198</v>
      </c>
      <c r="C55" s="173" t="s">
        <v>95</v>
      </c>
      <c r="D55" s="174">
        <v>94</v>
      </c>
      <c r="E55" s="175" t="s">
        <v>91</v>
      </c>
      <c r="F55" s="176">
        <v>1.5</v>
      </c>
      <c r="G55" s="177">
        <f>H55+J55</f>
        <v>9</v>
      </c>
      <c r="H55" s="178">
        <v>5</v>
      </c>
      <c r="I55" s="179">
        <f>H55/$S$4</f>
        <v>7.575757575757576E-2</v>
      </c>
      <c r="J55" s="178">
        <v>4</v>
      </c>
      <c r="K55" s="179">
        <f>J55/$T$4</f>
        <v>6.1538461538461542E-2</v>
      </c>
    </row>
    <row r="56" spans="2:11" ht="18.75" customHeight="1">
      <c r="B56" s="61" t="s">
        <v>199</v>
      </c>
      <c r="C56" s="55" t="s">
        <v>148</v>
      </c>
      <c r="D56" s="57" t="s">
        <v>45</v>
      </c>
      <c r="E56" s="67" t="s">
        <v>33</v>
      </c>
      <c r="F56" s="71">
        <v>1.5</v>
      </c>
      <c r="G56" s="53">
        <f>H56+J56</f>
        <v>9</v>
      </c>
      <c r="H56" s="75">
        <v>4</v>
      </c>
      <c r="I56" s="54">
        <f>H56/$S$5</f>
        <v>6.4516129032258063E-2</v>
      </c>
      <c r="J56" s="75">
        <v>5</v>
      </c>
      <c r="K56" s="54">
        <f>J56/$T$5</f>
        <v>8.1967213114754092E-2</v>
      </c>
    </row>
    <row r="57" spans="2:11" ht="18.75" customHeight="1">
      <c r="B57" s="62" t="s">
        <v>200</v>
      </c>
      <c r="C57" s="27" t="s">
        <v>11</v>
      </c>
      <c r="D57" s="28" t="s">
        <v>32</v>
      </c>
      <c r="E57" s="68" t="s">
        <v>0</v>
      </c>
      <c r="F57" s="72">
        <v>1.4286000000000001</v>
      </c>
      <c r="G57" s="11">
        <f>H57+J57</f>
        <v>10</v>
      </c>
      <c r="H57" s="76">
        <v>8</v>
      </c>
      <c r="I57" s="37">
        <f>H57/$S$8</f>
        <v>9.7560975609756101E-2</v>
      </c>
      <c r="J57" s="76">
        <v>2</v>
      </c>
      <c r="K57" s="37">
        <f>J57/$T$8</f>
        <v>2.4390243902439025E-2</v>
      </c>
    </row>
    <row r="58" spans="2:11" ht="18.75" customHeight="1">
      <c r="B58" s="61" t="s">
        <v>201</v>
      </c>
      <c r="C58" s="55" t="s">
        <v>75</v>
      </c>
      <c r="D58" s="57">
        <v>26</v>
      </c>
      <c r="E58" s="67" t="s">
        <v>149</v>
      </c>
      <c r="F58" s="71">
        <v>1.3332999999999999</v>
      </c>
      <c r="G58" s="53">
        <f>H58+J58</f>
        <v>8</v>
      </c>
      <c r="H58" s="75">
        <v>2</v>
      </c>
      <c r="I58" s="54">
        <f>H58/$S$11</f>
        <v>5.2631578947368418E-2</v>
      </c>
      <c r="J58" s="75">
        <v>6</v>
      </c>
      <c r="K58" s="54">
        <f>J58/$T$11</f>
        <v>0.15789473684210525</v>
      </c>
    </row>
    <row r="59" spans="2:11" ht="18.75" customHeight="1">
      <c r="B59" s="62" t="s">
        <v>202</v>
      </c>
      <c r="C59" s="244" t="s">
        <v>93</v>
      </c>
      <c r="D59" s="254">
        <v>28</v>
      </c>
      <c r="E59" s="245" t="s">
        <v>91</v>
      </c>
      <c r="F59" s="246">
        <v>1</v>
      </c>
      <c r="G59" s="247">
        <f>H59+J59</f>
        <v>8</v>
      </c>
      <c r="H59" s="248">
        <v>4</v>
      </c>
      <c r="I59" s="249">
        <f>H59/$S$4</f>
        <v>6.0606060606060608E-2</v>
      </c>
      <c r="J59" s="248">
        <v>4</v>
      </c>
      <c r="K59" s="249">
        <f>J59/$T$4</f>
        <v>6.1538461538461542E-2</v>
      </c>
    </row>
    <row r="60" spans="2:11" ht="18.75" customHeight="1">
      <c r="B60" s="61" t="s">
        <v>203</v>
      </c>
      <c r="C60" s="55" t="s">
        <v>55</v>
      </c>
      <c r="D60" s="57">
        <v>55</v>
      </c>
      <c r="E60" s="67" t="s">
        <v>52</v>
      </c>
      <c r="F60" s="71">
        <v>1</v>
      </c>
      <c r="G60" s="53">
        <f>H60+J60</f>
        <v>7</v>
      </c>
      <c r="H60" s="75">
        <v>3</v>
      </c>
      <c r="I60" s="54">
        <f>H60/$S$10</f>
        <v>0.04</v>
      </c>
      <c r="J60" s="75">
        <v>4</v>
      </c>
      <c r="K60" s="54">
        <f>J60/$T$10</f>
        <v>5.4054054054054057E-2</v>
      </c>
    </row>
    <row r="61" spans="2:11" ht="18.75" customHeight="1">
      <c r="B61" s="62" t="s">
        <v>204</v>
      </c>
      <c r="C61" s="27" t="s">
        <v>88</v>
      </c>
      <c r="D61" s="28" t="s">
        <v>32</v>
      </c>
      <c r="E61" s="68" t="s">
        <v>150</v>
      </c>
      <c r="F61" s="72">
        <v>1</v>
      </c>
      <c r="G61" s="11">
        <f>H61+J61</f>
        <v>6</v>
      </c>
      <c r="H61" s="76">
        <v>5</v>
      </c>
      <c r="I61" s="37">
        <f>H61/$S$6</f>
        <v>8.3333333333333329E-2</v>
      </c>
      <c r="J61" s="76">
        <v>1</v>
      </c>
      <c r="K61" s="37">
        <f>J61/$T$6</f>
        <v>1.6666666666666666E-2</v>
      </c>
    </row>
    <row r="62" spans="2:11" ht="18.75" customHeight="1">
      <c r="B62" s="61" t="s">
        <v>205</v>
      </c>
      <c r="C62" s="55" t="s">
        <v>13</v>
      </c>
      <c r="D62" s="57">
        <v>5</v>
      </c>
      <c r="E62" s="67" t="s">
        <v>0</v>
      </c>
      <c r="F62" s="71">
        <v>0.85709999999999997</v>
      </c>
      <c r="G62" s="53">
        <f>H62+J62</f>
        <v>6</v>
      </c>
      <c r="H62" s="75">
        <v>3</v>
      </c>
      <c r="I62" s="54">
        <f>H62/$S$8</f>
        <v>3.6585365853658534E-2</v>
      </c>
      <c r="J62" s="75">
        <v>3</v>
      </c>
      <c r="K62" s="54">
        <f>J62/$T$8</f>
        <v>3.6585365853658534E-2</v>
      </c>
    </row>
    <row r="63" spans="2:11" ht="18.75" customHeight="1">
      <c r="B63" s="62" t="s">
        <v>206</v>
      </c>
      <c r="C63" s="27" t="s">
        <v>25</v>
      </c>
      <c r="D63" s="5">
        <v>30</v>
      </c>
      <c r="E63" s="68" t="s">
        <v>18</v>
      </c>
      <c r="F63" s="72">
        <v>0.85709999999999997</v>
      </c>
      <c r="G63" s="11">
        <f>H63+J63</f>
        <v>6</v>
      </c>
      <c r="H63" s="76">
        <v>3</v>
      </c>
      <c r="I63" s="37">
        <f>H63/$S$7</f>
        <v>3.896103896103896E-2</v>
      </c>
      <c r="J63" s="76">
        <v>3</v>
      </c>
      <c r="K63" s="37">
        <f>J63/$T$7</f>
        <v>3.896103896103896E-2</v>
      </c>
    </row>
    <row r="64" spans="2:11" ht="18.75" customHeight="1">
      <c r="B64" s="61" t="s">
        <v>207</v>
      </c>
      <c r="C64" s="55" t="s">
        <v>40</v>
      </c>
      <c r="D64" s="57">
        <v>66</v>
      </c>
      <c r="E64" s="67" t="s">
        <v>33</v>
      </c>
      <c r="F64" s="71">
        <v>0.83330000000000004</v>
      </c>
      <c r="G64" s="53">
        <f>H64+J64</f>
        <v>5</v>
      </c>
      <c r="H64" s="75">
        <v>4</v>
      </c>
      <c r="I64" s="54">
        <f>H64/$S$5</f>
        <v>6.4516129032258063E-2</v>
      </c>
      <c r="J64" s="75">
        <v>1</v>
      </c>
      <c r="K64" s="54">
        <f>J64/$T$5</f>
        <v>1.6393442622950821E-2</v>
      </c>
    </row>
    <row r="65" spans="2:11" ht="18.75" customHeight="1">
      <c r="B65" s="62" t="s">
        <v>208</v>
      </c>
      <c r="C65" s="27" t="s">
        <v>15</v>
      </c>
      <c r="D65" s="28" t="s">
        <v>32</v>
      </c>
      <c r="E65" s="68" t="s">
        <v>0</v>
      </c>
      <c r="F65" s="72">
        <v>0.71430000000000005</v>
      </c>
      <c r="G65" s="11">
        <f>H65+J65</f>
        <v>5</v>
      </c>
      <c r="H65" s="76">
        <v>4</v>
      </c>
      <c r="I65" s="37">
        <f>H65/$S$8</f>
        <v>4.878048780487805E-2</v>
      </c>
      <c r="J65" s="76">
        <v>1</v>
      </c>
      <c r="K65" s="37">
        <f>J65/$T$8</f>
        <v>1.2195121951219513E-2</v>
      </c>
    </row>
    <row r="66" spans="2:11" ht="18.75" customHeight="1">
      <c r="B66" s="61" t="s">
        <v>209</v>
      </c>
      <c r="C66" s="55" t="s">
        <v>71</v>
      </c>
      <c r="D66" s="57" t="s">
        <v>32</v>
      </c>
      <c r="E66" s="67" t="s">
        <v>149</v>
      </c>
      <c r="F66" s="71">
        <v>0.66669999999999996</v>
      </c>
      <c r="G66" s="53">
        <f>H66+J66</f>
        <v>4</v>
      </c>
      <c r="H66" s="75">
        <v>4</v>
      </c>
      <c r="I66" s="54">
        <f>H66/$S$11</f>
        <v>0.10526315789473684</v>
      </c>
      <c r="J66" s="75">
        <v>0</v>
      </c>
      <c r="K66" s="54">
        <f>J66/$T$11</f>
        <v>0</v>
      </c>
    </row>
    <row r="67" spans="2:11" ht="18.75" customHeight="1">
      <c r="B67" s="62" t="s">
        <v>210</v>
      </c>
      <c r="C67" s="27" t="s">
        <v>82</v>
      </c>
      <c r="D67" s="28" t="s">
        <v>32</v>
      </c>
      <c r="E67" s="68" t="s">
        <v>150</v>
      </c>
      <c r="F67" s="72">
        <v>0.66669999999999996</v>
      </c>
      <c r="G67" s="11">
        <f>H67+J67</f>
        <v>4</v>
      </c>
      <c r="H67" s="76">
        <v>3</v>
      </c>
      <c r="I67" s="37">
        <f>H67/$S$6</f>
        <v>0.05</v>
      </c>
      <c r="J67" s="76">
        <v>1</v>
      </c>
      <c r="K67" s="37">
        <f>J67/$T$6</f>
        <v>1.6666666666666666E-2</v>
      </c>
    </row>
    <row r="68" spans="2:11" ht="18.75" customHeight="1">
      <c r="B68" s="61" t="s">
        <v>211</v>
      </c>
      <c r="C68" s="55" t="s">
        <v>130</v>
      </c>
      <c r="D68" s="172" t="s">
        <v>32</v>
      </c>
      <c r="E68" s="67" t="s">
        <v>149</v>
      </c>
      <c r="F68" s="71">
        <v>0.5</v>
      </c>
      <c r="G68" s="53">
        <f>H68+J68</f>
        <v>3</v>
      </c>
      <c r="H68" s="75">
        <v>2</v>
      </c>
      <c r="I68" s="54">
        <f>H68/$S$11</f>
        <v>5.2631578947368418E-2</v>
      </c>
      <c r="J68" s="75">
        <v>1</v>
      </c>
      <c r="K68" s="54">
        <f>J68/$T$11</f>
        <v>2.6315789473684209E-2</v>
      </c>
    </row>
    <row r="69" spans="2:11" ht="18.75" customHeight="1">
      <c r="B69" s="62" t="s">
        <v>212</v>
      </c>
      <c r="C69" s="173" t="s">
        <v>43</v>
      </c>
      <c r="D69" s="174">
        <v>16</v>
      </c>
      <c r="E69" s="175" t="s">
        <v>33</v>
      </c>
      <c r="F69" s="176">
        <v>0.5</v>
      </c>
      <c r="G69" s="177">
        <f>H69+J69</f>
        <v>3</v>
      </c>
      <c r="H69" s="178">
        <v>1</v>
      </c>
      <c r="I69" s="179">
        <f>H69/$S$5</f>
        <v>1.6129032258064516E-2</v>
      </c>
      <c r="J69" s="178">
        <v>2</v>
      </c>
      <c r="K69" s="179">
        <f>J69/$T$5</f>
        <v>3.2786885245901641E-2</v>
      </c>
    </row>
    <row r="70" spans="2:11" ht="18.75" customHeight="1">
      <c r="B70" s="61" t="s">
        <v>213</v>
      </c>
      <c r="C70" s="55" t="s">
        <v>44</v>
      </c>
      <c r="D70" s="57">
        <v>14</v>
      </c>
      <c r="E70" s="67" t="s">
        <v>33</v>
      </c>
      <c r="F70" s="71">
        <v>0.33329999999999999</v>
      </c>
      <c r="G70" s="53">
        <f>H70+J70</f>
        <v>2</v>
      </c>
      <c r="H70" s="75">
        <v>1</v>
      </c>
      <c r="I70" s="54">
        <f>H70/$S$5</f>
        <v>1.6129032258064516E-2</v>
      </c>
      <c r="J70" s="75">
        <v>1</v>
      </c>
      <c r="K70" s="54">
        <f>J70/$T$5</f>
        <v>1.6393442622950821E-2</v>
      </c>
    </row>
    <row r="71" spans="2:11" ht="18.75" customHeight="1" thickBot="1">
      <c r="B71" s="63" t="s">
        <v>214</v>
      </c>
      <c r="C71" s="43" t="s">
        <v>94</v>
      </c>
      <c r="D71" s="44" t="s">
        <v>32</v>
      </c>
      <c r="E71" s="69" t="s">
        <v>91</v>
      </c>
      <c r="F71" s="73">
        <v>0</v>
      </c>
      <c r="G71" s="13">
        <f>H71+J71</f>
        <v>0</v>
      </c>
      <c r="H71" s="77">
        <v>0</v>
      </c>
      <c r="I71" s="38">
        <f>H71/$S$4</f>
        <v>0</v>
      </c>
      <c r="J71" s="77">
        <v>0</v>
      </c>
      <c r="K71" s="38">
        <f>J71/$T$4</f>
        <v>0</v>
      </c>
    </row>
    <row r="72" spans="2:11">
      <c r="B72" s="3"/>
    </row>
    <row r="73" spans="2:11">
      <c r="B73" s="3"/>
    </row>
    <row r="74" spans="2:11">
      <c r="B74" s="3"/>
    </row>
    <row r="75" spans="2:11">
      <c r="B75" s="3"/>
    </row>
    <row r="76" spans="2:11">
      <c r="B76" s="3"/>
    </row>
    <row r="77" spans="2:11">
      <c r="B77" s="3"/>
    </row>
    <row r="78" spans="2:11">
      <c r="B78" s="3"/>
    </row>
    <row r="79" spans="2:11">
      <c r="B79" s="3"/>
    </row>
    <row r="80" spans="2:11">
      <c r="B80" s="3"/>
    </row>
    <row r="81" spans="2:2">
      <c r="B81" s="3"/>
    </row>
    <row r="82" spans="2:2">
      <c r="B82" s="3"/>
    </row>
  </sheetData>
  <sortState ref="C3:K71">
    <sortCondition descending="1" ref="F3:F71"/>
    <sortCondition descending="1" ref="G3:G71"/>
    <sortCondition descending="1" ref="H3:H71"/>
  </sortState>
  <mergeCells count="15">
    <mergeCell ref="T23:T24"/>
    <mergeCell ref="M23:N24"/>
    <mergeCell ref="O23:O24"/>
    <mergeCell ref="P23:P24"/>
    <mergeCell ref="Q23:Q24"/>
    <mergeCell ref="R23:R24"/>
    <mergeCell ref="S23:S24"/>
    <mergeCell ref="T14:T15"/>
    <mergeCell ref="M2:N2"/>
    <mergeCell ref="M14:N15"/>
    <mergeCell ref="O14:O15"/>
    <mergeCell ref="P14:P15"/>
    <mergeCell ref="Q14:Q15"/>
    <mergeCell ref="R14:R15"/>
    <mergeCell ref="S14:S15"/>
  </mergeCells>
  <pageMargins left="0.7" right="0.7" top="0.78740157499999996" bottom="0.78740157499999996" header="0.3" footer="0.3"/>
  <pageSetup paperSize="9" orientation="portrait" r:id="rId1"/>
  <ignoredErrors>
    <ignoredError sqref="D39:D56" numberStoredAsText="1"/>
    <ignoredError sqref="O4" twoDigitTextYear="1"/>
    <ignoredError sqref="I6:K67 I5:K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showGridLines="0" topLeftCell="D4" workbookViewId="0">
      <selection activeCell="G48" sqref="G48"/>
    </sheetView>
  </sheetViews>
  <sheetFormatPr defaultRowHeight="15"/>
  <cols>
    <col min="1" max="1" width="6.42578125" customWidth="1"/>
    <col min="2" max="2" width="14.42578125" bestFit="1" customWidth="1"/>
    <col min="21" max="22" width="10.140625" bestFit="1" customWidth="1"/>
    <col min="23" max="23" width="9.85546875" bestFit="1" customWidth="1"/>
  </cols>
  <sheetData>
    <row r="1" spans="1:23" ht="15.7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3" ht="15.75">
      <c r="A2" s="2"/>
      <c r="B2" s="213" t="s">
        <v>0</v>
      </c>
      <c r="C2" s="215" t="s">
        <v>1</v>
      </c>
      <c r="D2" s="211" t="s">
        <v>2</v>
      </c>
      <c r="E2" s="212"/>
      <c r="F2" s="215" t="s">
        <v>3</v>
      </c>
      <c r="G2" s="215"/>
      <c r="H2" s="211" t="s">
        <v>4</v>
      </c>
      <c r="I2" s="212"/>
      <c r="J2" s="215" t="s">
        <v>5</v>
      </c>
      <c r="K2" s="215"/>
      <c r="L2" s="211" t="s">
        <v>8</v>
      </c>
      <c r="M2" s="212"/>
      <c r="N2" s="211" t="s">
        <v>121</v>
      </c>
      <c r="O2" s="212"/>
      <c r="P2" s="211" t="s">
        <v>122</v>
      </c>
      <c r="Q2" s="212"/>
      <c r="R2" s="217" t="s">
        <v>117</v>
      </c>
      <c r="S2" s="218"/>
      <c r="T2" s="219"/>
      <c r="U2" s="208" t="s">
        <v>127</v>
      </c>
      <c r="V2" s="209"/>
      <c r="W2" s="210"/>
    </row>
    <row r="3" spans="1:23">
      <c r="A3" s="2"/>
      <c r="B3" s="214"/>
      <c r="C3" s="216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19" t="s">
        <v>7</v>
      </c>
      <c r="P3" s="18" t="s">
        <v>6</v>
      </c>
      <c r="Q3" s="19" t="s">
        <v>7</v>
      </c>
      <c r="R3" s="18" t="s">
        <v>6</v>
      </c>
      <c r="S3" s="20" t="s">
        <v>7</v>
      </c>
      <c r="T3" s="19" t="s">
        <v>118</v>
      </c>
      <c r="U3" s="18" t="s">
        <v>124</v>
      </c>
      <c r="V3" s="20" t="s">
        <v>125</v>
      </c>
      <c r="W3" s="21" t="s">
        <v>126</v>
      </c>
    </row>
    <row r="4" spans="1:23">
      <c r="A4" s="2"/>
      <c r="B4" s="4" t="s">
        <v>9</v>
      </c>
      <c r="C4" s="1" t="s">
        <v>32</v>
      </c>
      <c r="D4" s="34">
        <v>1</v>
      </c>
      <c r="E4" s="11">
        <v>0</v>
      </c>
      <c r="F4" s="35">
        <v>1</v>
      </c>
      <c r="G4" s="26">
        <v>2</v>
      </c>
      <c r="H4" s="34">
        <v>0</v>
      </c>
      <c r="I4" s="11">
        <v>1</v>
      </c>
      <c r="J4" s="35">
        <v>2</v>
      </c>
      <c r="K4" s="26">
        <v>0</v>
      </c>
      <c r="L4" s="34">
        <v>4</v>
      </c>
      <c r="M4" s="11">
        <v>3</v>
      </c>
      <c r="N4" s="34">
        <v>1</v>
      </c>
      <c r="O4" s="11">
        <v>4</v>
      </c>
      <c r="P4" s="34">
        <v>1</v>
      </c>
      <c r="Q4" s="11">
        <v>0</v>
      </c>
      <c r="R4" s="34">
        <f>D4+F4+H4+J4+L4+N4+P4</f>
        <v>10</v>
      </c>
      <c r="S4" s="7">
        <f>E4+G4+I4+K4+M4+O4+Q4</f>
        <v>10</v>
      </c>
      <c r="T4" s="11">
        <f>R4+S4</f>
        <v>20</v>
      </c>
      <c r="U4" s="34">
        <f t="shared" ref="U4:U12" si="0">R4/$C$14</f>
        <v>1.4285714285714286</v>
      </c>
      <c r="V4" s="7">
        <f t="shared" ref="V4:V12" si="1">S4/$C$14</f>
        <v>1.4285714285714286</v>
      </c>
      <c r="W4" s="11">
        <f t="shared" ref="W4:W12" si="2">T4/$C$14</f>
        <v>2.8571428571428572</v>
      </c>
    </row>
    <row r="5" spans="1:23">
      <c r="A5" s="2"/>
      <c r="B5" s="4" t="s">
        <v>10</v>
      </c>
      <c r="C5" s="1" t="s">
        <v>32</v>
      </c>
      <c r="D5" s="34">
        <v>2</v>
      </c>
      <c r="E5" s="11">
        <v>1</v>
      </c>
      <c r="F5" s="35">
        <v>1</v>
      </c>
      <c r="G5" s="26">
        <v>0</v>
      </c>
      <c r="H5" s="34">
        <v>2</v>
      </c>
      <c r="I5" s="11">
        <v>1</v>
      </c>
      <c r="J5" s="35">
        <v>0</v>
      </c>
      <c r="K5" s="26">
        <v>0</v>
      </c>
      <c r="L5" s="34">
        <v>0</v>
      </c>
      <c r="M5" s="11">
        <v>0</v>
      </c>
      <c r="N5" s="34">
        <v>3</v>
      </c>
      <c r="O5" s="11">
        <v>0</v>
      </c>
      <c r="P5" s="34">
        <v>1</v>
      </c>
      <c r="Q5" s="11">
        <v>0</v>
      </c>
      <c r="R5" s="34">
        <f t="shared" ref="R5:R12" si="3">D5+F5+H5+J5+L5+N5+P5</f>
        <v>9</v>
      </c>
      <c r="S5" s="7">
        <f t="shared" ref="S5:S12" si="4">E5+G5+I5+K5+M5+O5+Q5</f>
        <v>2</v>
      </c>
      <c r="T5" s="11">
        <f t="shared" ref="T5:T12" si="5">R5+S5</f>
        <v>11</v>
      </c>
      <c r="U5" s="34">
        <f t="shared" si="0"/>
        <v>1.2857142857142858</v>
      </c>
      <c r="V5" s="7">
        <f t="shared" si="1"/>
        <v>0.2857142857142857</v>
      </c>
      <c r="W5" s="11">
        <f t="shared" si="2"/>
        <v>1.5714285714285714</v>
      </c>
    </row>
    <row r="6" spans="1:23">
      <c r="A6" s="2"/>
      <c r="B6" s="4" t="s">
        <v>12</v>
      </c>
      <c r="C6" s="1" t="s">
        <v>63</v>
      </c>
      <c r="D6" s="34">
        <v>3</v>
      </c>
      <c r="E6" s="11">
        <v>7</v>
      </c>
      <c r="F6" s="35">
        <v>1</v>
      </c>
      <c r="G6" s="26">
        <v>7</v>
      </c>
      <c r="H6" s="34">
        <v>1</v>
      </c>
      <c r="I6" s="11">
        <v>6</v>
      </c>
      <c r="J6" s="35">
        <v>1</v>
      </c>
      <c r="K6" s="26">
        <v>11</v>
      </c>
      <c r="L6" s="34">
        <v>1</v>
      </c>
      <c r="M6" s="11">
        <v>7</v>
      </c>
      <c r="N6" s="34">
        <v>2</v>
      </c>
      <c r="O6" s="11">
        <v>4</v>
      </c>
      <c r="P6" s="34">
        <v>0</v>
      </c>
      <c r="Q6" s="11">
        <v>6</v>
      </c>
      <c r="R6" s="34">
        <f t="shared" si="3"/>
        <v>9</v>
      </c>
      <c r="S6" s="7">
        <f t="shared" si="4"/>
        <v>48</v>
      </c>
      <c r="T6" s="11">
        <f t="shared" si="5"/>
        <v>57</v>
      </c>
      <c r="U6" s="34">
        <f t="shared" si="0"/>
        <v>1.2857142857142858</v>
      </c>
      <c r="V6" s="7">
        <f t="shared" si="1"/>
        <v>6.8571428571428568</v>
      </c>
      <c r="W6" s="11">
        <f t="shared" si="2"/>
        <v>8.1428571428571423</v>
      </c>
    </row>
    <row r="7" spans="1:23">
      <c r="A7" s="2"/>
      <c r="B7" s="4" t="s">
        <v>11</v>
      </c>
      <c r="C7" s="1" t="s">
        <v>32</v>
      </c>
      <c r="D7" s="34">
        <v>2</v>
      </c>
      <c r="E7" s="11">
        <v>2</v>
      </c>
      <c r="F7" s="35">
        <v>1</v>
      </c>
      <c r="G7" s="26">
        <v>0</v>
      </c>
      <c r="H7" s="34">
        <v>3</v>
      </c>
      <c r="I7" s="11">
        <v>0</v>
      </c>
      <c r="J7" s="35">
        <v>0</v>
      </c>
      <c r="K7" s="26">
        <v>0</v>
      </c>
      <c r="L7" s="34">
        <v>0</v>
      </c>
      <c r="M7" s="11">
        <v>0</v>
      </c>
      <c r="N7" s="34">
        <v>1</v>
      </c>
      <c r="O7" s="11">
        <v>0</v>
      </c>
      <c r="P7" s="34">
        <v>1</v>
      </c>
      <c r="Q7" s="11">
        <v>0</v>
      </c>
      <c r="R7" s="34">
        <f t="shared" si="3"/>
        <v>8</v>
      </c>
      <c r="S7" s="7">
        <f t="shared" si="4"/>
        <v>2</v>
      </c>
      <c r="T7" s="11">
        <f t="shared" si="5"/>
        <v>10</v>
      </c>
      <c r="U7" s="34">
        <f t="shared" si="0"/>
        <v>1.1428571428571428</v>
      </c>
      <c r="V7" s="7">
        <f t="shared" si="1"/>
        <v>0.2857142857142857</v>
      </c>
      <c r="W7" s="11">
        <f t="shared" si="2"/>
        <v>1.4285714285714286</v>
      </c>
    </row>
    <row r="8" spans="1:23">
      <c r="A8" s="2"/>
      <c r="B8" s="4" t="s">
        <v>13</v>
      </c>
      <c r="C8" s="1" t="s">
        <v>68</v>
      </c>
      <c r="D8" s="34">
        <v>0</v>
      </c>
      <c r="E8" s="11">
        <v>1</v>
      </c>
      <c r="F8" s="35">
        <v>0</v>
      </c>
      <c r="G8" s="26">
        <v>0</v>
      </c>
      <c r="H8" s="34">
        <v>0</v>
      </c>
      <c r="I8" s="11">
        <v>1</v>
      </c>
      <c r="J8" s="35">
        <v>0</v>
      </c>
      <c r="K8" s="26">
        <v>0</v>
      </c>
      <c r="L8" s="34">
        <v>0</v>
      </c>
      <c r="M8" s="11">
        <v>0</v>
      </c>
      <c r="N8" s="34">
        <v>2</v>
      </c>
      <c r="O8" s="11">
        <v>0</v>
      </c>
      <c r="P8" s="34">
        <v>1</v>
      </c>
      <c r="Q8" s="11">
        <v>1</v>
      </c>
      <c r="R8" s="34">
        <f t="shared" si="3"/>
        <v>3</v>
      </c>
      <c r="S8" s="7">
        <f t="shared" si="4"/>
        <v>3</v>
      </c>
      <c r="T8" s="11">
        <f t="shared" si="5"/>
        <v>6</v>
      </c>
      <c r="U8" s="34">
        <f t="shared" si="0"/>
        <v>0.42857142857142855</v>
      </c>
      <c r="V8" s="7">
        <f t="shared" si="1"/>
        <v>0.42857142857142855</v>
      </c>
      <c r="W8" s="11">
        <f t="shared" si="2"/>
        <v>0.8571428571428571</v>
      </c>
    </row>
    <row r="9" spans="1:23">
      <c r="A9" s="2"/>
      <c r="B9" s="4" t="s">
        <v>14</v>
      </c>
      <c r="C9" s="1" t="s">
        <v>56</v>
      </c>
      <c r="D9" s="34">
        <v>3</v>
      </c>
      <c r="E9" s="11">
        <v>0</v>
      </c>
      <c r="F9" s="35">
        <v>4</v>
      </c>
      <c r="G9" s="26">
        <v>0</v>
      </c>
      <c r="H9" s="34">
        <v>2</v>
      </c>
      <c r="I9" s="11">
        <v>0</v>
      </c>
      <c r="J9" s="35">
        <v>3</v>
      </c>
      <c r="K9" s="26">
        <v>0</v>
      </c>
      <c r="L9" s="34" t="s">
        <v>123</v>
      </c>
      <c r="M9" s="11" t="s">
        <v>123</v>
      </c>
      <c r="N9" s="34" t="s">
        <v>123</v>
      </c>
      <c r="O9" s="11" t="s">
        <v>123</v>
      </c>
      <c r="P9" s="34" t="s">
        <v>123</v>
      </c>
      <c r="Q9" s="11" t="s">
        <v>123</v>
      </c>
      <c r="R9" s="34">
        <f>D9+F9+H9+J9</f>
        <v>12</v>
      </c>
      <c r="S9" s="7">
        <f>E9+G9+I9+K9</f>
        <v>0</v>
      </c>
      <c r="T9" s="11">
        <f t="shared" si="5"/>
        <v>12</v>
      </c>
      <c r="U9" s="34">
        <f t="shared" si="0"/>
        <v>1.7142857142857142</v>
      </c>
      <c r="V9" s="137">
        <f t="shared" si="1"/>
        <v>0</v>
      </c>
      <c r="W9" s="11">
        <f t="shared" si="2"/>
        <v>1.7142857142857142</v>
      </c>
    </row>
    <row r="10" spans="1:23">
      <c r="A10" s="2"/>
      <c r="B10" s="4" t="s">
        <v>15</v>
      </c>
      <c r="C10" s="1" t="s">
        <v>32</v>
      </c>
      <c r="D10" s="34">
        <v>1</v>
      </c>
      <c r="E10" s="11">
        <v>1</v>
      </c>
      <c r="F10" s="35">
        <v>0</v>
      </c>
      <c r="G10" s="26">
        <v>0</v>
      </c>
      <c r="H10" s="34">
        <v>0</v>
      </c>
      <c r="I10" s="11">
        <v>0</v>
      </c>
      <c r="J10" s="35">
        <v>0</v>
      </c>
      <c r="K10" s="26">
        <v>0</v>
      </c>
      <c r="L10" s="34">
        <v>0</v>
      </c>
      <c r="M10" s="11">
        <v>0</v>
      </c>
      <c r="N10" s="34">
        <v>3</v>
      </c>
      <c r="O10" s="11">
        <v>0</v>
      </c>
      <c r="P10" s="34">
        <v>0</v>
      </c>
      <c r="Q10" s="11">
        <v>0</v>
      </c>
      <c r="R10" s="34">
        <f t="shared" si="3"/>
        <v>4</v>
      </c>
      <c r="S10" s="7">
        <f t="shared" si="4"/>
        <v>1</v>
      </c>
      <c r="T10" s="11">
        <f t="shared" si="5"/>
        <v>5</v>
      </c>
      <c r="U10" s="34">
        <f t="shared" si="0"/>
        <v>0.5714285714285714</v>
      </c>
      <c r="V10" s="7">
        <f t="shared" si="1"/>
        <v>0.14285714285714285</v>
      </c>
      <c r="W10" s="11">
        <f t="shared" si="2"/>
        <v>0.7142857142857143</v>
      </c>
    </row>
    <row r="11" spans="1:23">
      <c r="A11" s="2"/>
      <c r="B11" s="4" t="s">
        <v>16</v>
      </c>
      <c r="C11" s="1" t="s">
        <v>119</v>
      </c>
      <c r="D11" s="34">
        <v>1</v>
      </c>
      <c r="E11" s="11">
        <v>0</v>
      </c>
      <c r="F11" s="35">
        <v>3</v>
      </c>
      <c r="G11" s="26">
        <v>2</v>
      </c>
      <c r="H11" s="34">
        <v>3</v>
      </c>
      <c r="I11" s="11">
        <v>2</v>
      </c>
      <c r="J11" s="35">
        <v>4</v>
      </c>
      <c r="K11" s="26">
        <v>3</v>
      </c>
      <c r="L11" s="34">
        <v>3</v>
      </c>
      <c r="M11" s="11">
        <v>0</v>
      </c>
      <c r="N11" s="34">
        <v>1</v>
      </c>
      <c r="O11" s="11">
        <v>3</v>
      </c>
      <c r="P11" s="34">
        <v>2</v>
      </c>
      <c r="Q11" s="11">
        <v>1</v>
      </c>
      <c r="R11" s="34">
        <f t="shared" si="3"/>
        <v>17</v>
      </c>
      <c r="S11" s="7">
        <f t="shared" si="4"/>
        <v>11</v>
      </c>
      <c r="T11" s="11">
        <f t="shared" si="5"/>
        <v>28</v>
      </c>
      <c r="U11" s="34">
        <f t="shared" si="0"/>
        <v>2.4285714285714284</v>
      </c>
      <c r="V11" s="7">
        <f t="shared" si="1"/>
        <v>1.5714285714285714</v>
      </c>
      <c r="W11" s="138">
        <f t="shared" si="2"/>
        <v>4</v>
      </c>
    </row>
    <row r="12" spans="1:23" ht="15.75" thickBot="1">
      <c r="A12" s="2"/>
      <c r="B12" s="4" t="s">
        <v>17</v>
      </c>
      <c r="C12" s="1" t="s">
        <v>120</v>
      </c>
      <c r="D12" s="34">
        <v>1</v>
      </c>
      <c r="E12" s="11">
        <v>2</v>
      </c>
      <c r="F12" s="35">
        <v>0</v>
      </c>
      <c r="G12" s="26">
        <v>0</v>
      </c>
      <c r="H12" s="34">
        <v>0</v>
      </c>
      <c r="I12" s="11">
        <v>0</v>
      </c>
      <c r="J12" s="35">
        <v>4</v>
      </c>
      <c r="K12" s="26">
        <v>0</v>
      </c>
      <c r="L12" s="34">
        <v>2</v>
      </c>
      <c r="M12" s="11">
        <v>0</v>
      </c>
      <c r="N12" s="34">
        <v>1</v>
      </c>
      <c r="O12" s="11">
        <v>3</v>
      </c>
      <c r="P12" s="34">
        <v>2</v>
      </c>
      <c r="Q12" s="11">
        <v>0</v>
      </c>
      <c r="R12" s="34">
        <f t="shared" si="3"/>
        <v>10</v>
      </c>
      <c r="S12" s="7">
        <f t="shared" si="4"/>
        <v>5</v>
      </c>
      <c r="T12" s="11">
        <f t="shared" si="5"/>
        <v>15</v>
      </c>
      <c r="U12" s="34">
        <f t="shared" si="0"/>
        <v>1.4285714285714286</v>
      </c>
      <c r="V12" s="7">
        <f t="shared" si="1"/>
        <v>0.7142857142857143</v>
      </c>
      <c r="W12" s="11">
        <f t="shared" si="2"/>
        <v>2.1428571428571428</v>
      </c>
    </row>
    <row r="13" spans="1:23" ht="15.75" thickBot="1">
      <c r="B13" s="204" t="s">
        <v>117</v>
      </c>
      <c r="C13" s="205"/>
      <c r="D13" s="135">
        <f t="shared" ref="D13:W13" si="6">SUM(D4:D12)</f>
        <v>14</v>
      </c>
      <c r="E13" s="135">
        <f t="shared" si="6"/>
        <v>14</v>
      </c>
      <c r="F13" s="135">
        <f t="shared" si="6"/>
        <v>11</v>
      </c>
      <c r="G13" s="135">
        <f t="shared" si="6"/>
        <v>11</v>
      </c>
      <c r="H13" s="135">
        <f t="shared" si="6"/>
        <v>11</v>
      </c>
      <c r="I13" s="135">
        <f t="shared" si="6"/>
        <v>11</v>
      </c>
      <c r="J13" s="135">
        <f t="shared" si="6"/>
        <v>14</v>
      </c>
      <c r="K13" s="135">
        <f t="shared" si="6"/>
        <v>14</v>
      </c>
      <c r="L13" s="135">
        <f t="shared" si="6"/>
        <v>10</v>
      </c>
      <c r="M13" s="135">
        <f t="shared" si="6"/>
        <v>10</v>
      </c>
      <c r="N13" s="135">
        <f t="shared" si="6"/>
        <v>14</v>
      </c>
      <c r="O13" s="135">
        <f t="shared" si="6"/>
        <v>14</v>
      </c>
      <c r="P13" s="135">
        <f t="shared" si="6"/>
        <v>8</v>
      </c>
      <c r="Q13" s="135">
        <f t="shared" si="6"/>
        <v>8</v>
      </c>
      <c r="R13" s="135">
        <f t="shared" si="6"/>
        <v>82</v>
      </c>
      <c r="S13" s="135">
        <f t="shared" si="6"/>
        <v>82</v>
      </c>
      <c r="T13" s="135">
        <f t="shared" si="6"/>
        <v>164</v>
      </c>
      <c r="U13" s="135">
        <f t="shared" si="6"/>
        <v>11.714285714285714</v>
      </c>
      <c r="V13" s="135">
        <f t="shared" si="6"/>
        <v>11.714285714285714</v>
      </c>
      <c r="W13" s="136">
        <f t="shared" si="6"/>
        <v>23.428571428571431</v>
      </c>
    </row>
    <row r="14" spans="1:23" ht="15.75" thickBot="1">
      <c r="B14" s="23" t="s">
        <v>147</v>
      </c>
      <c r="C14" s="24">
        <v>7</v>
      </c>
    </row>
    <row r="15" spans="1:23" ht="15.75" thickBot="1"/>
    <row r="16" spans="1:23" ht="37.5" customHeight="1">
      <c r="F16" s="206" t="s">
        <v>146</v>
      </c>
      <c r="G16" s="207"/>
      <c r="H16" s="207"/>
      <c r="I16" s="14" t="s">
        <v>145</v>
      </c>
      <c r="J16" s="15" t="s">
        <v>144</v>
      </c>
      <c r="K16" s="16" t="s">
        <v>6</v>
      </c>
      <c r="L16" s="17" t="s">
        <v>7</v>
      </c>
    </row>
    <row r="17" spans="6:12">
      <c r="F17" s="158" t="s">
        <v>135</v>
      </c>
      <c r="G17" s="220" t="s">
        <v>12</v>
      </c>
      <c r="H17" s="221"/>
      <c r="I17" s="164">
        <v>8.1428999999999991</v>
      </c>
      <c r="J17" s="7">
        <f t="shared" ref="J17:J25" si="7">K17+L17</f>
        <v>57</v>
      </c>
      <c r="K17" s="7">
        <v>9</v>
      </c>
      <c r="L17" s="11">
        <v>48</v>
      </c>
    </row>
    <row r="18" spans="6:12">
      <c r="F18" s="159" t="s">
        <v>136</v>
      </c>
      <c r="G18" s="220" t="s">
        <v>16</v>
      </c>
      <c r="H18" s="221"/>
      <c r="I18" s="165">
        <v>4</v>
      </c>
      <c r="J18" s="7">
        <f t="shared" si="7"/>
        <v>28</v>
      </c>
      <c r="K18" s="7">
        <v>17</v>
      </c>
      <c r="L18" s="11">
        <v>11</v>
      </c>
    </row>
    <row r="19" spans="6:12">
      <c r="F19" s="160" t="s">
        <v>137</v>
      </c>
      <c r="G19" s="220" t="s">
        <v>9</v>
      </c>
      <c r="H19" s="221"/>
      <c r="I19" s="164">
        <v>2.8571</v>
      </c>
      <c r="J19" s="7">
        <f t="shared" si="7"/>
        <v>20</v>
      </c>
      <c r="K19" s="7">
        <v>10</v>
      </c>
      <c r="L19" s="11">
        <v>10</v>
      </c>
    </row>
    <row r="20" spans="6:12">
      <c r="F20" s="159" t="s">
        <v>138</v>
      </c>
      <c r="G20" s="220" t="s">
        <v>17</v>
      </c>
      <c r="H20" s="221"/>
      <c r="I20" s="164">
        <v>2.1429</v>
      </c>
      <c r="J20" s="7">
        <f t="shared" si="7"/>
        <v>15</v>
      </c>
      <c r="K20" s="7">
        <v>10</v>
      </c>
      <c r="L20" s="11">
        <v>5</v>
      </c>
    </row>
    <row r="21" spans="6:12">
      <c r="F21" s="160" t="s">
        <v>139</v>
      </c>
      <c r="G21" s="220" t="s">
        <v>14</v>
      </c>
      <c r="H21" s="221"/>
      <c r="I21" s="164">
        <v>1.7142999999999999</v>
      </c>
      <c r="J21" s="7">
        <f t="shared" si="7"/>
        <v>12</v>
      </c>
      <c r="K21" s="7">
        <v>12</v>
      </c>
      <c r="L21" s="11">
        <v>0</v>
      </c>
    </row>
    <row r="22" spans="6:12">
      <c r="F22" s="159" t="s">
        <v>140</v>
      </c>
      <c r="G22" s="220" t="s">
        <v>10</v>
      </c>
      <c r="H22" s="221"/>
      <c r="I22" s="164">
        <v>1.5713999999999999</v>
      </c>
      <c r="J22" s="7">
        <f t="shared" si="7"/>
        <v>11</v>
      </c>
      <c r="K22" s="7">
        <v>9</v>
      </c>
      <c r="L22" s="11">
        <v>2</v>
      </c>
    </row>
    <row r="23" spans="6:12">
      <c r="F23" s="160" t="s">
        <v>141</v>
      </c>
      <c r="G23" s="220" t="s">
        <v>11</v>
      </c>
      <c r="H23" s="221"/>
      <c r="I23" s="164">
        <v>1.4286000000000001</v>
      </c>
      <c r="J23" s="7">
        <f t="shared" si="7"/>
        <v>10</v>
      </c>
      <c r="K23" s="7">
        <v>8</v>
      </c>
      <c r="L23" s="11">
        <v>2</v>
      </c>
    </row>
    <row r="24" spans="6:12">
      <c r="F24" s="159" t="s">
        <v>142</v>
      </c>
      <c r="G24" s="220" t="s">
        <v>13</v>
      </c>
      <c r="H24" s="221"/>
      <c r="I24" s="164">
        <v>0.85709999999999997</v>
      </c>
      <c r="J24" s="7">
        <f t="shared" si="7"/>
        <v>6</v>
      </c>
      <c r="K24" s="7">
        <v>3</v>
      </c>
      <c r="L24" s="11">
        <v>3</v>
      </c>
    </row>
    <row r="25" spans="6:12" ht="15.75" thickBot="1">
      <c r="F25" s="161" t="s">
        <v>143</v>
      </c>
      <c r="G25" s="222" t="s">
        <v>15</v>
      </c>
      <c r="H25" s="223"/>
      <c r="I25" s="166">
        <v>0.71430000000000005</v>
      </c>
      <c r="J25" s="12">
        <f t="shared" si="7"/>
        <v>5</v>
      </c>
      <c r="K25" s="12">
        <v>4</v>
      </c>
      <c r="L25" s="13">
        <v>1</v>
      </c>
    </row>
  </sheetData>
  <sortState ref="G18:L26">
    <sortCondition descending="1" ref="I18:I26"/>
  </sortState>
  <mergeCells count="22">
    <mergeCell ref="G22:H22"/>
    <mergeCell ref="G23:H23"/>
    <mergeCell ref="G25:H25"/>
    <mergeCell ref="G24:H24"/>
    <mergeCell ref="G17:H17"/>
    <mergeCell ref="G18:H18"/>
    <mergeCell ref="G19:H19"/>
    <mergeCell ref="G20:H20"/>
    <mergeCell ref="G21:H21"/>
    <mergeCell ref="B13:C13"/>
    <mergeCell ref="F16:H16"/>
    <mergeCell ref="U2:W2"/>
    <mergeCell ref="N2:O2"/>
    <mergeCell ref="P2:Q2"/>
    <mergeCell ref="D2:E2"/>
    <mergeCell ref="B2:B3"/>
    <mergeCell ref="F2:G2"/>
    <mergeCell ref="H2:I2"/>
    <mergeCell ref="J2:K2"/>
    <mergeCell ref="L2:M2"/>
    <mergeCell ref="C2:C3"/>
    <mergeCell ref="R2:T2"/>
  </mergeCells>
  <pageMargins left="0.7" right="0.7" top="0.78740157499999996" bottom="0.78740157499999996" header="0.3" footer="0.3"/>
  <pageSetup paperSize="9" orientation="portrait" r:id="rId1"/>
  <ignoredErrors>
    <ignoredError sqref="R9:S9" formula="1"/>
    <ignoredError sqref="C6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W19"/>
  <sheetViews>
    <sheetView showGridLines="0" workbookViewId="0">
      <selection activeCell="X47" sqref="X47"/>
    </sheetView>
  </sheetViews>
  <sheetFormatPr defaultRowHeight="15"/>
  <cols>
    <col min="1" max="1" width="6.42578125" customWidth="1"/>
    <col min="2" max="2" width="13.28515625" bestFit="1" customWidth="1"/>
    <col min="21" max="22" width="10.140625" bestFit="1" customWidth="1"/>
    <col min="23" max="23" width="9.85546875" bestFit="1" customWidth="1"/>
  </cols>
  <sheetData>
    <row r="1" spans="2:23" ht="15.75" thickBot="1"/>
    <row r="2" spans="2:23">
      <c r="B2" s="213" t="s">
        <v>18</v>
      </c>
      <c r="C2" s="215" t="s">
        <v>1</v>
      </c>
      <c r="D2" s="211" t="s">
        <v>5</v>
      </c>
      <c r="E2" s="212"/>
      <c r="F2" s="215" t="s">
        <v>2</v>
      </c>
      <c r="G2" s="215"/>
      <c r="H2" s="211" t="s">
        <v>3</v>
      </c>
      <c r="I2" s="212"/>
      <c r="J2" s="215" t="s">
        <v>19</v>
      </c>
      <c r="K2" s="215"/>
      <c r="L2" s="211" t="s">
        <v>26</v>
      </c>
      <c r="M2" s="212"/>
      <c r="N2" s="211" t="s">
        <v>34</v>
      </c>
      <c r="O2" s="212"/>
      <c r="P2" s="215" t="s">
        <v>19</v>
      </c>
      <c r="Q2" s="215"/>
      <c r="R2" s="211" t="s">
        <v>117</v>
      </c>
      <c r="S2" s="215"/>
      <c r="T2" s="215"/>
      <c r="U2" s="224" t="s">
        <v>127</v>
      </c>
      <c r="V2" s="225"/>
      <c r="W2" s="226"/>
    </row>
    <row r="3" spans="2:23">
      <c r="B3" s="214"/>
      <c r="C3" s="216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19" t="s">
        <v>7</v>
      </c>
      <c r="P3" s="20" t="s">
        <v>6</v>
      </c>
      <c r="Q3" s="20" t="s">
        <v>7</v>
      </c>
      <c r="R3" s="18" t="s">
        <v>6</v>
      </c>
      <c r="S3" s="20" t="s">
        <v>7</v>
      </c>
      <c r="T3" s="20" t="s">
        <v>118</v>
      </c>
      <c r="U3" s="18" t="s">
        <v>124</v>
      </c>
      <c r="V3" s="20" t="s">
        <v>125</v>
      </c>
      <c r="W3" s="21" t="s">
        <v>126</v>
      </c>
    </row>
    <row r="4" spans="2:23">
      <c r="B4" s="4" t="s">
        <v>20</v>
      </c>
      <c r="C4" s="1" t="s">
        <v>27</v>
      </c>
      <c r="D4" s="34">
        <v>1</v>
      </c>
      <c r="E4" s="11">
        <v>3</v>
      </c>
      <c r="F4" s="35">
        <v>4</v>
      </c>
      <c r="G4" s="26">
        <v>3</v>
      </c>
      <c r="H4" s="34">
        <v>1</v>
      </c>
      <c r="I4" s="11">
        <v>2</v>
      </c>
      <c r="J4" s="35">
        <v>1</v>
      </c>
      <c r="K4" s="26">
        <v>4</v>
      </c>
      <c r="L4" s="34">
        <v>1</v>
      </c>
      <c r="M4" s="11">
        <v>1</v>
      </c>
      <c r="N4" s="34">
        <v>2</v>
      </c>
      <c r="O4" s="11">
        <v>5</v>
      </c>
      <c r="P4" s="35">
        <v>2</v>
      </c>
      <c r="Q4" s="26">
        <v>6</v>
      </c>
      <c r="R4" s="34">
        <f>D4+F4+H4+J4+L4+N4+P4</f>
        <v>12</v>
      </c>
      <c r="S4" s="7">
        <f>E4+G4+I4+K4+M4+O4+Q4</f>
        <v>24</v>
      </c>
      <c r="T4" s="26">
        <f>R4+S4</f>
        <v>36</v>
      </c>
      <c r="U4" s="34">
        <f>R4/$C$11</f>
        <v>1.7142857142857142</v>
      </c>
      <c r="V4" s="7">
        <f>S4/$C$11</f>
        <v>3.4285714285714284</v>
      </c>
      <c r="W4" s="11">
        <f>T4/$C$11</f>
        <v>5.1428571428571432</v>
      </c>
    </row>
    <row r="5" spans="2:23">
      <c r="B5" s="4" t="s">
        <v>21</v>
      </c>
      <c r="C5" s="1" t="s">
        <v>28</v>
      </c>
      <c r="D5" s="34">
        <v>3</v>
      </c>
      <c r="E5" s="11">
        <v>0</v>
      </c>
      <c r="F5" s="35">
        <v>1</v>
      </c>
      <c r="G5" s="26">
        <v>0</v>
      </c>
      <c r="H5" s="34">
        <v>2</v>
      </c>
      <c r="I5" s="11">
        <v>3</v>
      </c>
      <c r="J5" s="35">
        <v>4</v>
      </c>
      <c r="K5" s="26">
        <v>0</v>
      </c>
      <c r="L5" s="34">
        <v>2</v>
      </c>
      <c r="M5" s="11">
        <v>2</v>
      </c>
      <c r="N5" s="34">
        <v>4</v>
      </c>
      <c r="O5" s="11">
        <v>0</v>
      </c>
      <c r="P5" s="35">
        <v>7</v>
      </c>
      <c r="Q5" s="26">
        <v>1</v>
      </c>
      <c r="R5" s="34">
        <f t="shared" ref="R5:R8" si="0">D5+F5+H5+J5+L5+N5+P5</f>
        <v>23</v>
      </c>
      <c r="S5" s="7">
        <f t="shared" ref="S5:S8" si="1">E5+G5+I5+K5+M5+O5+Q5</f>
        <v>6</v>
      </c>
      <c r="T5" s="26">
        <f t="shared" ref="T5:T9" si="2">R5+S5</f>
        <v>29</v>
      </c>
      <c r="U5" s="34">
        <f t="shared" ref="U5:U9" si="3">R5/$C$11</f>
        <v>3.2857142857142856</v>
      </c>
      <c r="V5" s="7">
        <f t="shared" ref="V5:V9" si="4">S5/$C$11</f>
        <v>0.8571428571428571</v>
      </c>
      <c r="W5" s="11">
        <f t="shared" ref="W5:W9" si="5">T5/$C$11</f>
        <v>4.1428571428571432</v>
      </c>
    </row>
    <row r="6" spans="2:23">
      <c r="B6" s="4" t="s">
        <v>22</v>
      </c>
      <c r="C6" s="1" t="s">
        <v>32</v>
      </c>
      <c r="D6" s="34">
        <v>1</v>
      </c>
      <c r="E6" s="11">
        <v>1</v>
      </c>
      <c r="F6" s="35">
        <v>6</v>
      </c>
      <c r="G6" s="26">
        <v>3</v>
      </c>
      <c r="H6" s="34">
        <v>2</v>
      </c>
      <c r="I6" s="11">
        <v>1</v>
      </c>
      <c r="J6" s="35">
        <v>0</v>
      </c>
      <c r="K6" s="26">
        <v>1</v>
      </c>
      <c r="L6" s="34">
        <v>0</v>
      </c>
      <c r="M6" s="11">
        <v>2</v>
      </c>
      <c r="N6" s="34">
        <v>5</v>
      </c>
      <c r="O6" s="11">
        <v>3</v>
      </c>
      <c r="P6" s="35">
        <v>1</v>
      </c>
      <c r="Q6" s="26">
        <v>2</v>
      </c>
      <c r="R6" s="34">
        <f t="shared" si="0"/>
        <v>15</v>
      </c>
      <c r="S6" s="7">
        <f t="shared" si="1"/>
        <v>13</v>
      </c>
      <c r="T6" s="26">
        <f t="shared" si="2"/>
        <v>28</v>
      </c>
      <c r="U6" s="34">
        <f t="shared" si="3"/>
        <v>2.1428571428571428</v>
      </c>
      <c r="V6" s="7">
        <f t="shared" si="4"/>
        <v>1.8571428571428572</v>
      </c>
      <c r="W6" s="138">
        <f t="shared" si="5"/>
        <v>4</v>
      </c>
    </row>
    <row r="7" spans="2:23">
      <c r="B7" s="4" t="s">
        <v>23</v>
      </c>
      <c r="C7" s="1" t="s">
        <v>29</v>
      </c>
      <c r="D7" s="34">
        <v>0</v>
      </c>
      <c r="E7" s="11">
        <v>3</v>
      </c>
      <c r="F7" s="35">
        <v>1</v>
      </c>
      <c r="G7" s="26">
        <v>4</v>
      </c>
      <c r="H7" s="34">
        <v>1</v>
      </c>
      <c r="I7" s="11">
        <v>1</v>
      </c>
      <c r="J7" s="35">
        <v>1</v>
      </c>
      <c r="K7" s="26">
        <v>0</v>
      </c>
      <c r="L7" s="34">
        <v>2</v>
      </c>
      <c r="M7" s="11">
        <v>1</v>
      </c>
      <c r="N7" s="34">
        <v>3</v>
      </c>
      <c r="O7" s="11">
        <v>3</v>
      </c>
      <c r="P7" s="35">
        <v>0</v>
      </c>
      <c r="Q7" s="26">
        <v>0</v>
      </c>
      <c r="R7" s="34">
        <f t="shared" si="0"/>
        <v>8</v>
      </c>
      <c r="S7" s="7">
        <f t="shared" si="1"/>
        <v>12</v>
      </c>
      <c r="T7" s="26">
        <f t="shared" si="2"/>
        <v>20</v>
      </c>
      <c r="U7" s="34">
        <f t="shared" si="3"/>
        <v>1.1428571428571428</v>
      </c>
      <c r="V7" s="7">
        <f t="shared" si="4"/>
        <v>1.7142857142857142</v>
      </c>
      <c r="W7" s="11">
        <f t="shared" si="5"/>
        <v>2.8571428571428572</v>
      </c>
    </row>
    <row r="8" spans="2:23">
      <c r="B8" s="4" t="s">
        <v>24</v>
      </c>
      <c r="C8" s="1" t="s">
        <v>30</v>
      </c>
      <c r="D8" s="34">
        <v>4</v>
      </c>
      <c r="E8" s="11">
        <v>2</v>
      </c>
      <c r="F8" s="35">
        <v>3</v>
      </c>
      <c r="G8" s="26">
        <v>5</v>
      </c>
      <c r="H8" s="34">
        <v>2</v>
      </c>
      <c r="I8" s="11">
        <v>0</v>
      </c>
      <c r="J8" s="35">
        <v>2</v>
      </c>
      <c r="K8" s="26">
        <v>3</v>
      </c>
      <c r="L8" s="34">
        <v>1</v>
      </c>
      <c r="M8" s="11">
        <v>0</v>
      </c>
      <c r="N8" s="34">
        <v>2</v>
      </c>
      <c r="O8" s="11">
        <v>5</v>
      </c>
      <c r="P8" s="35">
        <v>2</v>
      </c>
      <c r="Q8" s="26">
        <v>4</v>
      </c>
      <c r="R8" s="34">
        <f t="shared" si="0"/>
        <v>16</v>
      </c>
      <c r="S8" s="7">
        <f t="shared" si="1"/>
        <v>19</v>
      </c>
      <c r="T8" s="26">
        <f t="shared" si="2"/>
        <v>35</v>
      </c>
      <c r="U8" s="34">
        <f t="shared" si="3"/>
        <v>2.2857142857142856</v>
      </c>
      <c r="V8" s="7">
        <f t="shared" si="4"/>
        <v>2.7142857142857144</v>
      </c>
      <c r="W8" s="138">
        <f t="shared" si="5"/>
        <v>5</v>
      </c>
    </row>
    <row r="9" spans="2:23" ht="15.75" thickBot="1">
      <c r="B9" s="8" t="s">
        <v>25</v>
      </c>
      <c r="C9" s="22" t="s">
        <v>31</v>
      </c>
      <c r="D9" s="140">
        <v>1</v>
      </c>
      <c r="E9" s="141">
        <v>1</v>
      </c>
      <c r="F9" s="142">
        <v>0</v>
      </c>
      <c r="G9" s="143">
        <v>0</v>
      </c>
      <c r="H9" s="140">
        <v>0</v>
      </c>
      <c r="I9" s="141">
        <v>1</v>
      </c>
      <c r="J9" s="142">
        <v>0</v>
      </c>
      <c r="K9" s="143">
        <v>0</v>
      </c>
      <c r="L9" s="140">
        <v>0</v>
      </c>
      <c r="M9" s="141">
        <v>0</v>
      </c>
      <c r="N9" s="140" t="s">
        <v>132</v>
      </c>
      <c r="O9" s="141" t="s">
        <v>132</v>
      </c>
      <c r="P9" s="142">
        <v>2</v>
      </c>
      <c r="Q9" s="143">
        <v>1</v>
      </c>
      <c r="R9" s="140">
        <f>D9+F9+H9+J9+L9+P9</f>
        <v>3</v>
      </c>
      <c r="S9" s="144">
        <f>E9+G9+I9+K9+M9+Q9</f>
        <v>3</v>
      </c>
      <c r="T9" s="143">
        <f t="shared" si="2"/>
        <v>6</v>
      </c>
      <c r="U9" s="140">
        <f t="shared" si="3"/>
        <v>0.42857142857142855</v>
      </c>
      <c r="V9" s="144">
        <f t="shared" si="4"/>
        <v>0.42857142857142855</v>
      </c>
      <c r="W9" s="141">
        <f t="shared" si="5"/>
        <v>0.8571428571428571</v>
      </c>
    </row>
    <row r="10" spans="2:23" ht="15.75" thickBot="1">
      <c r="B10" s="204" t="s">
        <v>117</v>
      </c>
      <c r="C10" s="205"/>
      <c r="D10" s="135">
        <f t="shared" ref="D10:W10" si="6">SUM(D4:D9)</f>
        <v>10</v>
      </c>
      <c r="E10" s="135">
        <f t="shared" si="6"/>
        <v>10</v>
      </c>
      <c r="F10" s="135">
        <f t="shared" si="6"/>
        <v>15</v>
      </c>
      <c r="G10" s="135">
        <f t="shared" si="6"/>
        <v>15</v>
      </c>
      <c r="H10" s="135">
        <f t="shared" si="6"/>
        <v>8</v>
      </c>
      <c r="I10" s="135">
        <f t="shared" si="6"/>
        <v>8</v>
      </c>
      <c r="J10" s="135">
        <f t="shared" si="6"/>
        <v>8</v>
      </c>
      <c r="K10" s="135">
        <f t="shared" si="6"/>
        <v>8</v>
      </c>
      <c r="L10" s="135">
        <f t="shared" si="6"/>
        <v>6</v>
      </c>
      <c r="M10" s="135">
        <f t="shared" si="6"/>
        <v>6</v>
      </c>
      <c r="N10" s="135">
        <f t="shared" si="6"/>
        <v>16</v>
      </c>
      <c r="O10" s="135">
        <f t="shared" si="6"/>
        <v>16</v>
      </c>
      <c r="P10" s="135">
        <f t="shared" si="6"/>
        <v>14</v>
      </c>
      <c r="Q10" s="135">
        <f t="shared" si="6"/>
        <v>14</v>
      </c>
      <c r="R10" s="135">
        <f t="shared" si="6"/>
        <v>77</v>
      </c>
      <c r="S10" s="135">
        <f t="shared" si="6"/>
        <v>77</v>
      </c>
      <c r="T10" s="135">
        <f t="shared" si="6"/>
        <v>154</v>
      </c>
      <c r="U10" s="135">
        <f t="shared" si="6"/>
        <v>10.999999999999998</v>
      </c>
      <c r="V10" s="135">
        <f t="shared" si="6"/>
        <v>11</v>
      </c>
      <c r="W10" s="136">
        <f t="shared" si="6"/>
        <v>22</v>
      </c>
    </row>
    <row r="11" spans="2:23" ht="15.75" thickBot="1">
      <c r="B11" s="23" t="s">
        <v>147</v>
      </c>
      <c r="C11" s="25">
        <v>7</v>
      </c>
    </row>
    <row r="12" spans="2:23" ht="15.75" thickBot="1"/>
    <row r="13" spans="2:23" ht="37.5" customHeight="1">
      <c r="F13" s="206" t="s">
        <v>146</v>
      </c>
      <c r="G13" s="207"/>
      <c r="H13" s="207"/>
      <c r="I13" s="14" t="s">
        <v>145</v>
      </c>
      <c r="J13" s="15" t="s">
        <v>144</v>
      </c>
      <c r="K13" s="16" t="s">
        <v>6</v>
      </c>
      <c r="L13" s="17" t="s">
        <v>7</v>
      </c>
    </row>
    <row r="14" spans="2:23">
      <c r="F14" s="158" t="s">
        <v>135</v>
      </c>
      <c r="G14" s="220" t="s">
        <v>20</v>
      </c>
      <c r="H14" s="221"/>
      <c r="I14" s="164">
        <v>5.1429</v>
      </c>
      <c r="J14" s="7">
        <f t="shared" ref="J14:J19" si="7">K14+L14</f>
        <v>36</v>
      </c>
      <c r="K14" s="7">
        <v>12</v>
      </c>
      <c r="L14" s="11">
        <v>24</v>
      </c>
    </row>
    <row r="15" spans="2:23">
      <c r="F15" s="159" t="s">
        <v>136</v>
      </c>
      <c r="G15" s="220" t="s">
        <v>24</v>
      </c>
      <c r="H15" s="221"/>
      <c r="I15" s="165">
        <v>5</v>
      </c>
      <c r="J15" s="7">
        <f t="shared" si="7"/>
        <v>35</v>
      </c>
      <c r="K15" s="7">
        <v>16</v>
      </c>
      <c r="L15" s="11">
        <v>19</v>
      </c>
    </row>
    <row r="16" spans="2:23">
      <c r="F16" s="160" t="s">
        <v>137</v>
      </c>
      <c r="G16" s="220" t="s">
        <v>21</v>
      </c>
      <c r="H16" s="221"/>
      <c r="I16" s="165">
        <v>4.1429</v>
      </c>
      <c r="J16" s="7">
        <f t="shared" si="7"/>
        <v>29</v>
      </c>
      <c r="K16" s="7">
        <v>23</v>
      </c>
      <c r="L16" s="11">
        <v>6</v>
      </c>
    </row>
    <row r="17" spans="6:12">
      <c r="F17" s="159" t="s">
        <v>138</v>
      </c>
      <c r="G17" s="220" t="s">
        <v>22</v>
      </c>
      <c r="H17" s="221"/>
      <c r="I17" s="165">
        <v>4</v>
      </c>
      <c r="J17" s="7">
        <f t="shared" si="7"/>
        <v>28</v>
      </c>
      <c r="K17" s="7">
        <v>15</v>
      </c>
      <c r="L17" s="11">
        <v>13</v>
      </c>
    </row>
    <row r="18" spans="6:12">
      <c r="F18" s="160" t="s">
        <v>139</v>
      </c>
      <c r="G18" s="220" t="s">
        <v>23</v>
      </c>
      <c r="H18" s="221"/>
      <c r="I18" s="164">
        <v>2.8571</v>
      </c>
      <c r="J18" s="7">
        <f t="shared" si="7"/>
        <v>20</v>
      </c>
      <c r="K18" s="7">
        <v>8</v>
      </c>
      <c r="L18" s="11">
        <v>12</v>
      </c>
    </row>
    <row r="19" spans="6:12" ht="15.75" thickBot="1">
      <c r="F19" s="162" t="s">
        <v>140</v>
      </c>
      <c r="G19" s="222" t="s">
        <v>25</v>
      </c>
      <c r="H19" s="223"/>
      <c r="I19" s="166">
        <v>0.85709999999999997</v>
      </c>
      <c r="J19" s="12">
        <f t="shared" si="7"/>
        <v>6</v>
      </c>
      <c r="K19" s="12">
        <v>3</v>
      </c>
      <c r="L19" s="13">
        <v>3</v>
      </c>
    </row>
  </sheetData>
  <sortState ref="G14:L19">
    <sortCondition descending="1" ref="I14:I19"/>
  </sortState>
  <mergeCells count="19">
    <mergeCell ref="G16:H16"/>
    <mergeCell ref="G17:H17"/>
    <mergeCell ref="G18:H18"/>
    <mergeCell ref="G19:H19"/>
    <mergeCell ref="U2:W2"/>
    <mergeCell ref="N2:O2"/>
    <mergeCell ref="P2:Q2"/>
    <mergeCell ref="R2:T2"/>
    <mergeCell ref="B10:C10"/>
    <mergeCell ref="F13:H13"/>
    <mergeCell ref="G14:H14"/>
    <mergeCell ref="G15:H15"/>
    <mergeCell ref="L2:M2"/>
    <mergeCell ref="B2:B3"/>
    <mergeCell ref="C2:C3"/>
    <mergeCell ref="D2:E2"/>
    <mergeCell ref="F2:G2"/>
    <mergeCell ref="H2:I2"/>
    <mergeCell ref="J2:K2"/>
  </mergeCells>
  <pageMargins left="0.7" right="0.7" top="0.78740157499999996" bottom="0.78740157499999996" header="0.3" footer="0.3"/>
  <ignoredErrors>
    <ignoredError sqref="C4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U25"/>
  <sheetViews>
    <sheetView showGridLines="0" topLeftCell="A7" workbookViewId="0">
      <selection activeCell="G40" sqref="G40"/>
    </sheetView>
  </sheetViews>
  <sheetFormatPr defaultRowHeight="15"/>
  <cols>
    <col min="1" max="1" width="6.42578125" customWidth="1"/>
    <col min="2" max="2" width="17.28515625" bestFit="1" customWidth="1"/>
    <col min="19" max="20" width="10.140625" bestFit="1" customWidth="1"/>
    <col min="21" max="21" width="9.85546875" bestFit="1" customWidth="1"/>
  </cols>
  <sheetData>
    <row r="1" spans="2:21" ht="15.75" thickBot="1"/>
    <row r="2" spans="2:21">
      <c r="B2" s="213" t="s">
        <v>33</v>
      </c>
      <c r="C2" s="212" t="s">
        <v>1</v>
      </c>
      <c r="D2" s="215" t="s">
        <v>26</v>
      </c>
      <c r="E2" s="212"/>
      <c r="F2" s="215" t="s">
        <v>34</v>
      </c>
      <c r="G2" s="215"/>
      <c r="H2" s="211" t="s">
        <v>35</v>
      </c>
      <c r="I2" s="212"/>
      <c r="J2" s="215" t="s">
        <v>19</v>
      </c>
      <c r="K2" s="215"/>
      <c r="L2" s="211" t="s">
        <v>35</v>
      </c>
      <c r="M2" s="212"/>
      <c r="N2" s="211" t="s">
        <v>26</v>
      </c>
      <c r="O2" s="212"/>
      <c r="P2" s="211" t="s">
        <v>117</v>
      </c>
      <c r="Q2" s="215"/>
      <c r="R2" s="212"/>
      <c r="S2" s="225" t="s">
        <v>127</v>
      </c>
      <c r="T2" s="215"/>
      <c r="U2" s="212"/>
    </row>
    <row r="3" spans="2:21">
      <c r="B3" s="214"/>
      <c r="C3" s="232"/>
      <c r="D3" s="20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19" t="s">
        <v>7</v>
      </c>
      <c r="P3" s="18" t="s">
        <v>6</v>
      </c>
      <c r="Q3" s="20" t="s">
        <v>7</v>
      </c>
      <c r="R3" s="19" t="s">
        <v>118</v>
      </c>
      <c r="S3" s="20" t="s">
        <v>124</v>
      </c>
      <c r="T3" s="20" t="s">
        <v>125</v>
      </c>
      <c r="U3" s="21" t="s">
        <v>126</v>
      </c>
    </row>
    <row r="4" spans="2:21">
      <c r="B4" s="4" t="s">
        <v>43</v>
      </c>
      <c r="C4" s="11">
        <v>16</v>
      </c>
      <c r="D4" s="35">
        <v>0</v>
      </c>
      <c r="E4" s="11">
        <v>0</v>
      </c>
      <c r="F4" s="35">
        <v>1</v>
      </c>
      <c r="G4" s="26">
        <v>1</v>
      </c>
      <c r="H4" s="34">
        <v>0</v>
      </c>
      <c r="I4" s="11">
        <v>0</v>
      </c>
      <c r="J4" s="35">
        <v>0</v>
      </c>
      <c r="K4" s="26">
        <v>1</v>
      </c>
      <c r="L4" s="34">
        <v>0</v>
      </c>
      <c r="M4" s="11">
        <v>0</v>
      </c>
      <c r="N4" s="34">
        <v>0</v>
      </c>
      <c r="O4" s="11">
        <v>0</v>
      </c>
      <c r="P4" s="34">
        <f>D4+F4+H4+J4+L4+N4</f>
        <v>1</v>
      </c>
      <c r="Q4" s="7">
        <f>E4+G4+I4+K4+M4+O4</f>
        <v>2</v>
      </c>
      <c r="R4" s="11">
        <f>P4+Q4</f>
        <v>3</v>
      </c>
      <c r="S4" s="35">
        <f>P4/$C$14</f>
        <v>0.16666666666666666</v>
      </c>
      <c r="T4" s="7">
        <f>Q4/$C$14</f>
        <v>0.33333333333333331</v>
      </c>
      <c r="U4" s="138">
        <f>R4/$C$14</f>
        <v>0.5</v>
      </c>
    </row>
    <row r="5" spans="2:21">
      <c r="B5" s="4" t="s">
        <v>36</v>
      </c>
      <c r="C5" s="11">
        <v>12</v>
      </c>
      <c r="D5" s="35">
        <v>2</v>
      </c>
      <c r="E5" s="11">
        <v>1</v>
      </c>
      <c r="F5" s="35">
        <v>2</v>
      </c>
      <c r="G5" s="26">
        <v>0</v>
      </c>
      <c r="H5" s="34">
        <v>2</v>
      </c>
      <c r="I5" s="11">
        <v>2</v>
      </c>
      <c r="J5" s="35">
        <v>0</v>
      </c>
      <c r="K5" s="26">
        <v>1</v>
      </c>
      <c r="L5" s="34">
        <v>0</v>
      </c>
      <c r="M5" s="11">
        <v>1</v>
      </c>
      <c r="N5" s="34">
        <v>4</v>
      </c>
      <c r="O5" s="11">
        <v>0</v>
      </c>
      <c r="P5" s="34">
        <f t="shared" ref="P5:P12" si="0">D5+F5+H5+J5+L5+N5</f>
        <v>10</v>
      </c>
      <c r="Q5" s="7">
        <f t="shared" ref="Q5:Q12" si="1">E5+G5+I5+K5+M5+O5</f>
        <v>5</v>
      </c>
      <c r="R5" s="11">
        <f t="shared" ref="R5:R12" si="2">P5+Q5</f>
        <v>15</v>
      </c>
      <c r="S5" s="35">
        <f t="shared" ref="S5:S12" si="3">P5/$C$14</f>
        <v>1.6666666666666667</v>
      </c>
      <c r="T5" s="7">
        <f t="shared" ref="T5:T12" si="4">Q5/$C$14</f>
        <v>0.83333333333333337</v>
      </c>
      <c r="U5" s="138">
        <f t="shared" ref="U5:U12" si="5">R5/$C$14</f>
        <v>2.5</v>
      </c>
    </row>
    <row r="6" spans="2:21">
      <c r="B6" s="4" t="s">
        <v>37</v>
      </c>
      <c r="C6" s="11">
        <v>15</v>
      </c>
      <c r="D6" s="35">
        <v>0</v>
      </c>
      <c r="E6" s="11">
        <v>1</v>
      </c>
      <c r="F6" s="35">
        <v>0</v>
      </c>
      <c r="G6" s="26">
        <v>1</v>
      </c>
      <c r="H6" s="34">
        <v>2</v>
      </c>
      <c r="I6" s="11">
        <v>1</v>
      </c>
      <c r="J6" s="35">
        <v>0</v>
      </c>
      <c r="K6" s="26">
        <v>1</v>
      </c>
      <c r="L6" s="34">
        <v>1</v>
      </c>
      <c r="M6" s="11">
        <v>0</v>
      </c>
      <c r="N6" s="34">
        <v>3</v>
      </c>
      <c r="O6" s="11">
        <v>0</v>
      </c>
      <c r="P6" s="34">
        <f t="shared" si="0"/>
        <v>6</v>
      </c>
      <c r="Q6" s="7">
        <f t="shared" si="1"/>
        <v>4</v>
      </c>
      <c r="R6" s="11">
        <f t="shared" si="2"/>
        <v>10</v>
      </c>
      <c r="S6" s="156">
        <f t="shared" si="3"/>
        <v>1</v>
      </c>
      <c r="T6" s="7">
        <f t="shared" si="4"/>
        <v>0.66666666666666663</v>
      </c>
      <c r="U6" s="11">
        <f t="shared" si="5"/>
        <v>1.6666666666666667</v>
      </c>
    </row>
    <row r="7" spans="2:21">
      <c r="B7" s="4" t="s">
        <v>38</v>
      </c>
      <c r="C7" s="11">
        <v>92</v>
      </c>
      <c r="D7" s="35">
        <v>0</v>
      </c>
      <c r="E7" s="11">
        <v>3</v>
      </c>
      <c r="F7" s="35">
        <v>0</v>
      </c>
      <c r="G7" s="26">
        <v>1</v>
      </c>
      <c r="H7" s="34">
        <v>0</v>
      </c>
      <c r="I7" s="11">
        <v>3</v>
      </c>
      <c r="J7" s="35">
        <v>2</v>
      </c>
      <c r="K7" s="26">
        <v>3</v>
      </c>
      <c r="L7" s="34">
        <v>1</v>
      </c>
      <c r="M7" s="11">
        <v>6</v>
      </c>
      <c r="N7" s="34">
        <v>0</v>
      </c>
      <c r="O7" s="11">
        <v>4</v>
      </c>
      <c r="P7" s="34">
        <f t="shared" si="0"/>
        <v>3</v>
      </c>
      <c r="Q7" s="7">
        <f t="shared" si="1"/>
        <v>20</v>
      </c>
      <c r="R7" s="11">
        <f t="shared" si="2"/>
        <v>23</v>
      </c>
      <c r="S7" s="156">
        <f t="shared" si="3"/>
        <v>0.5</v>
      </c>
      <c r="T7" s="7">
        <f t="shared" si="4"/>
        <v>3.3333333333333335</v>
      </c>
      <c r="U7" s="11">
        <f t="shared" si="5"/>
        <v>3.8333333333333335</v>
      </c>
    </row>
    <row r="8" spans="2:21">
      <c r="B8" s="4" t="s">
        <v>39</v>
      </c>
      <c r="C8" s="11">
        <v>8</v>
      </c>
      <c r="D8" s="35">
        <v>2</v>
      </c>
      <c r="E8" s="11">
        <v>0</v>
      </c>
      <c r="F8" s="35">
        <v>1</v>
      </c>
      <c r="G8" s="26">
        <v>1</v>
      </c>
      <c r="H8" s="34">
        <v>2</v>
      </c>
      <c r="I8" s="11">
        <v>0</v>
      </c>
      <c r="J8" s="35">
        <v>3</v>
      </c>
      <c r="K8" s="26">
        <v>1</v>
      </c>
      <c r="L8" s="34">
        <v>2</v>
      </c>
      <c r="M8" s="11">
        <v>1</v>
      </c>
      <c r="N8" s="34">
        <v>0</v>
      </c>
      <c r="O8" s="11">
        <v>0</v>
      </c>
      <c r="P8" s="34">
        <f t="shared" si="0"/>
        <v>10</v>
      </c>
      <c r="Q8" s="7">
        <f t="shared" si="1"/>
        <v>3</v>
      </c>
      <c r="R8" s="11">
        <f t="shared" si="2"/>
        <v>13</v>
      </c>
      <c r="S8" s="35">
        <f t="shared" si="3"/>
        <v>1.6666666666666667</v>
      </c>
      <c r="T8" s="137">
        <f t="shared" si="4"/>
        <v>0.5</v>
      </c>
      <c r="U8" s="11">
        <f t="shared" si="5"/>
        <v>2.1666666666666665</v>
      </c>
    </row>
    <row r="9" spans="2:21">
      <c r="B9" s="4" t="s">
        <v>40</v>
      </c>
      <c r="C9" s="11">
        <v>66</v>
      </c>
      <c r="D9" s="35">
        <v>1</v>
      </c>
      <c r="E9" s="11">
        <v>0</v>
      </c>
      <c r="F9" s="35">
        <v>2</v>
      </c>
      <c r="G9" s="26">
        <v>0</v>
      </c>
      <c r="H9" s="34">
        <v>1</v>
      </c>
      <c r="I9" s="11">
        <v>0</v>
      </c>
      <c r="J9" s="35">
        <v>0</v>
      </c>
      <c r="K9" s="26">
        <v>1</v>
      </c>
      <c r="L9" s="34">
        <v>0</v>
      </c>
      <c r="M9" s="11">
        <v>0</v>
      </c>
      <c r="N9" s="34">
        <v>0</v>
      </c>
      <c r="O9" s="11">
        <v>0</v>
      </c>
      <c r="P9" s="34">
        <f t="shared" si="0"/>
        <v>4</v>
      </c>
      <c r="Q9" s="7">
        <f t="shared" si="1"/>
        <v>1</v>
      </c>
      <c r="R9" s="11">
        <f t="shared" si="2"/>
        <v>5</v>
      </c>
      <c r="S9" s="35">
        <f t="shared" si="3"/>
        <v>0.66666666666666663</v>
      </c>
      <c r="T9" s="7">
        <f t="shared" si="4"/>
        <v>0.16666666666666666</v>
      </c>
      <c r="U9" s="11">
        <f t="shared" si="5"/>
        <v>0.83333333333333337</v>
      </c>
    </row>
    <row r="10" spans="2:21">
      <c r="B10" s="4" t="s">
        <v>41</v>
      </c>
      <c r="C10" s="11">
        <v>9</v>
      </c>
      <c r="D10" s="35">
        <v>3</v>
      </c>
      <c r="E10" s="11">
        <v>2</v>
      </c>
      <c r="F10" s="35">
        <v>3</v>
      </c>
      <c r="G10" s="26">
        <v>4</v>
      </c>
      <c r="H10" s="34">
        <v>2</v>
      </c>
      <c r="I10" s="11">
        <v>3</v>
      </c>
      <c r="J10" s="35">
        <v>7</v>
      </c>
      <c r="K10" s="26">
        <v>3</v>
      </c>
      <c r="L10" s="34">
        <v>5</v>
      </c>
      <c r="M10" s="11">
        <v>2</v>
      </c>
      <c r="N10" s="34">
        <v>3</v>
      </c>
      <c r="O10" s="11">
        <v>6</v>
      </c>
      <c r="P10" s="34">
        <f t="shared" si="0"/>
        <v>23</v>
      </c>
      <c r="Q10" s="7">
        <f t="shared" si="1"/>
        <v>20</v>
      </c>
      <c r="R10" s="11">
        <f t="shared" si="2"/>
        <v>43</v>
      </c>
      <c r="S10" s="35">
        <f t="shared" si="3"/>
        <v>3.8333333333333335</v>
      </c>
      <c r="T10" s="7">
        <f t="shared" si="4"/>
        <v>3.3333333333333335</v>
      </c>
      <c r="U10" s="11">
        <f t="shared" si="5"/>
        <v>7.166666666666667</v>
      </c>
    </row>
    <row r="11" spans="2:21">
      <c r="B11" s="4" t="s">
        <v>42</v>
      </c>
      <c r="C11" s="152" t="s">
        <v>45</v>
      </c>
      <c r="D11" s="35">
        <v>1</v>
      </c>
      <c r="E11" s="11">
        <v>2</v>
      </c>
      <c r="F11" s="35">
        <v>1</v>
      </c>
      <c r="G11" s="26">
        <v>0</v>
      </c>
      <c r="H11" s="34">
        <v>1</v>
      </c>
      <c r="I11" s="11">
        <v>1</v>
      </c>
      <c r="J11" s="35">
        <v>1</v>
      </c>
      <c r="K11" s="26">
        <v>2</v>
      </c>
      <c r="L11" s="34">
        <v>0</v>
      </c>
      <c r="M11" s="11">
        <v>0</v>
      </c>
      <c r="N11" s="34">
        <v>0</v>
      </c>
      <c r="O11" s="11">
        <v>0</v>
      </c>
      <c r="P11" s="34">
        <f t="shared" si="0"/>
        <v>4</v>
      </c>
      <c r="Q11" s="7">
        <f t="shared" si="1"/>
        <v>5</v>
      </c>
      <c r="R11" s="11">
        <f t="shared" si="2"/>
        <v>9</v>
      </c>
      <c r="S11" s="35">
        <f t="shared" si="3"/>
        <v>0.66666666666666663</v>
      </c>
      <c r="T11" s="7">
        <f t="shared" si="4"/>
        <v>0.83333333333333337</v>
      </c>
      <c r="U11" s="138">
        <f t="shared" si="5"/>
        <v>1.5</v>
      </c>
    </row>
    <row r="12" spans="2:21" ht="15.75" thickBot="1">
      <c r="B12" s="8" t="s">
        <v>44</v>
      </c>
      <c r="C12" s="141">
        <v>14</v>
      </c>
      <c r="D12" s="142">
        <v>0</v>
      </c>
      <c r="E12" s="141">
        <v>0</v>
      </c>
      <c r="F12" s="142">
        <v>0</v>
      </c>
      <c r="G12" s="143">
        <v>1</v>
      </c>
      <c r="H12" s="140">
        <v>0</v>
      </c>
      <c r="I12" s="141">
        <v>0</v>
      </c>
      <c r="J12" s="142">
        <v>0</v>
      </c>
      <c r="K12" s="143">
        <v>0</v>
      </c>
      <c r="L12" s="140">
        <v>1</v>
      </c>
      <c r="M12" s="141">
        <v>0</v>
      </c>
      <c r="N12" s="140">
        <v>0</v>
      </c>
      <c r="O12" s="141">
        <v>0</v>
      </c>
      <c r="P12" s="140">
        <f t="shared" si="0"/>
        <v>1</v>
      </c>
      <c r="Q12" s="144">
        <f t="shared" si="1"/>
        <v>1</v>
      </c>
      <c r="R12" s="141">
        <f t="shared" si="2"/>
        <v>2</v>
      </c>
      <c r="S12" s="142">
        <f t="shared" si="3"/>
        <v>0.16666666666666666</v>
      </c>
      <c r="T12" s="144">
        <f t="shared" si="4"/>
        <v>0.16666666666666666</v>
      </c>
      <c r="U12" s="141">
        <f t="shared" si="5"/>
        <v>0.33333333333333331</v>
      </c>
    </row>
    <row r="13" spans="2:21" ht="15.75" thickBot="1">
      <c r="B13" s="229" t="s">
        <v>117</v>
      </c>
      <c r="C13" s="230"/>
      <c r="D13" s="135">
        <f t="shared" ref="D13:U13" si="6">SUM(D4:D12)</f>
        <v>9</v>
      </c>
      <c r="E13" s="135">
        <f t="shared" si="6"/>
        <v>9</v>
      </c>
      <c r="F13" s="135">
        <f t="shared" si="6"/>
        <v>10</v>
      </c>
      <c r="G13" s="135">
        <f t="shared" si="6"/>
        <v>9</v>
      </c>
      <c r="H13" s="135">
        <f t="shared" si="6"/>
        <v>10</v>
      </c>
      <c r="I13" s="135">
        <f t="shared" si="6"/>
        <v>10</v>
      </c>
      <c r="J13" s="135">
        <f t="shared" si="6"/>
        <v>13</v>
      </c>
      <c r="K13" s="135">
        <f t="shared" si="6"/>
        <v>13</v>
      </c>
      <c r="L13" s="135">
        <f t="shared" si="6"/>
        <v>10</v>
      </c>
      <c r="M13" s="135">
        <f t="shared" si="6"/>
        <v>10</v>
      </c>
      <c r="N13" s="135">
        <f t="shared" si="6"/>
        <v>10</v>
      </c>
      <c r="O13" s="135">
        <f t="shared" si="6"/>
        <v>10</v>
      </c>
      <c r="P13" s="135">
        <f t="shared" si="6"/>
        <v>62</v>
      </c>
      <c r="Q13" s="135">
        <f t="shared" si="6"/>
        <v>61</v>
      </c>
      <c r="R13" s="135">
        <f t="shared" si="6"/>
        <v>123</v>
      </c>
      <c r="S13" s="135">
        <f t="shared" si="6"/>
        <v>10.333333333333332</v>
      </c>
      <c r="T13" s="135">
        <f t="shared" si="6"/>
        <v>10.166666666666668</v>
      </c>
      <c r="U13" s="149">
        <f t="shared" si="6"/>
        <v>20.5</v>
      </c>
    </row>
    <row r="14" spans="2:21" ht="15.75" thickBot="1">
      <c r="B14" s="131" t="s">
        <v>147</v>
      </c>
      <c r="C14" s="132">
        <v>6</v>
      </c>
    </row>
    <row r="15" spans="2:21" ht="15.75" thickBot="1"/>
    <row r="16" spans="2:21" ht="37.5" customHeight="1">
      <c r="B16" s="231" t="s">
        <v>265</v>
      </c>
      <c r="C16" s="231"/>
      <c r="D16" s="231"/>
      <c r="F16" s="227" t="s">
        <v>146</v>
      </c>
      <c r="G16" s="228"/>
      <c r="H16" s="228"/>
      <c r="I16" s="14" t="s">
        <v>145</v>
      </c>
      <c r="J16" s="15" t="s">
        <v>144</v>
      </c>
      <c r="K16" s="16" t="s">
        <v>6</v>
      </c>
      <c r="L16" s="17" t="s">
        <v>7</v>
      </c>
    </row>
    <row r="17" spans="6:12">
      <c r="F17" s="158" t="s">
        <v>135</v>
      </c>
      <c r="G17" s="220" t="s">
        <v>41</v>
      </c>
      <c r="H17" s="221"/>
      <c r="I17" s="165">
        <v>7.1666999999999996</v>
      </c>
      <c r="J17" s="35">
        <f t="shared" ref="J17:J25" si="7">K17+L17</f>
        <v>43</v>
      </c>
      <c r="K17" s="7">
        <v>23</v>
      </c>
      <c r="L17" s="11">
        <v>20</v>
      </c>
    </row>
    <row r="18" spans="6:12">
      <c r="F18" s="159" t="s">
        <v>136</v>
      </c>
      <c r="G18" s="220" t="s">
        <v>38</v>
      </c>
      <c r="H18" s="221"/>
      <c r="I18" s="165">
        <v>3.8332999999999999</v>
      </c>
      <c r="J18" s="35">
        <f t="shared" si="7"/>
        <v>23</v>
      </c>
      <c r="K18" s="7">
        <v>3</v>
      </c>
      <c r="L18" s="11">
        <v>20</v>
      </c>
    </row>
    <row r="19" spans="6:12">
      <c r="F19" s="160" t="s">
        <v>137</v>
      </c>
      <c r="G19" s="220" t="s">
        <v>36</v>
      </c>
      <c r="H19" s="221"/>
      <c r="I19" s="165">
        <v>2.5</v>
      </c>
      <c r="J19" s="35">
        <f t="shared" si="7"/>
        <v>15</v>
      </c>
      <c r="K19" s="7">
        <v>10</v>
      </c>
      <c r="L19" s="11">
        <v>5</v>
      </c>
    </row>
    <row r="20" spans="6:12">
      <c r="F20" s="159" t="s">
        <v>138</v>
      </c>
      <c r="G20" s="220" t="s">
        <v>39</v>
      </c>
      <c r="H20" s="221"/>
      <c r="I20" s="165">
        <v>2.1667000000000001</v>
      </c>
      <c r="J20" s="35">
        <f t="shared" si="7"/>
        <v>13</v>
      </c>
      <c r="K20" s="7">
        <v>10</v>
      </c>
      <c r="L20" s="11">
        <v>3</v>
      </c>
    </row>
    <row r="21" spans="6:12">
      <c r="F21" s="160" t="s">
        <v>139</v>
      </c>
      <c r="G21" s="220" t="s">
        <v>37</v>
      </c>
      <c r="H21" s="221"/>
      <c r="I21" s="165">
        <v>1.6667000000000001</v>
      </c>
      <c r="J21" s="35">
        <f t="shared" si="7"/>
        <v>10</v>
      </c>
      <c r="K21" s="7">
        <v>6</v>
      </c>
      <c r="L21" s="11">
        <v>4</v>
      </c>
    </row>
    <row r="22" spans="6:12">
      <c r="F22" s="159" t="s">
        <v>140</v>
      </c>
      <c r="G22" s="220" t="s">
        <v>148</v>
      </c>
      <c r="H22" s="221"/>
      <c r="I22" s="165">
        <v>1.5</v>
      </c>
      <c r="J22" s="35">
        <f t="shared" si="7"/>
        <v>9</v>
      </c>
      <c r="K22" s="7">
        <v>4</v>
      </c>
      <c r="L22" s="11">
        <v>5</v>
      </c>
    </row>
    <row r="23" spans="6:12">
      <c r="F23" s="160" t="s">
        <v>141</v>
      </c>
      <c r="G23" s="220" t="s">
        <v>40</v>
      </c>
      <c r="H23" s="221"/>
      <c r="I23" s="165">
        <v>0.83330000000000004</v>
      </c>
      <c r="J23" s="35">
        <f t="shared" si="7"/>
        <v>5</v>
      </c>
      <c r="K23" s="7">
        <v>4</v>
      </c>
      <c r="L23" s="11">
        <v>1</v>
      </c>
    </row>
    <row r="24" spans="6:12">
      <c r="F24" s="159" t="s">
        <v>142</v>
      </c>
      <c r="G24" s="220" t="s">
        <v>43</v>
      </c>
      <c r="H24" s="221"/>
      <c r="I24" s="165">
        <v>0.5</v>
      </c>
      <c r="J24" s="35">
        <f t="shared" si="7"/>
        <v>3</v>
      </c>
      <c r="K24" s="7">
        <v>1</v>
      </c>
      <c r="L24" s="11">
        <v>2</v>
      </c>
    </row>
    <row r="25" spans="6:12" ht="15.75" thickBot="1">
      <c r="F25" s="161" t="s">
        <v>143</v>
      </c>
      <c r="G25" s="222" t="s">
        <v>44</v>
      </c>
      <c r="H25" s="223"/>
      <c r="I25" s="167">
        <v>0.33329999999999999</v>
      </c>
      <c r="J25" s="163">
        <f t="shared" si="7"/>
        <v>2</v>
      </c>
      <c r="K25" s="12">
        <v>1</v>
      </c>
      <c r="L25" s="13">
        <v>1</v>
      </c>
    </row>
  </sheetData>
  <sortState ref="G17:L25">
    <sortCondition descending="1" ref="I17:I25"/>
  </sortState>
  <mergeCells count="22">
    <mergeCell ref="G23:H23"/>
    <mergeCell ref="G24:H24"/>
    <mergeCell ref="G25:H25"/>
    <mergeCell ref="G18:H18"/>
    <mergeCell ref="G19:H19"/>
    <mergeCell ref="G20:H20"/>
    <mergeCell ref="G21:H21"/>
    <mergeCell ref="G22:H22"/>
    <mergeCell ref="S2:U2"/>
    <mergeCell ref="F16:H16"/>
    <mergeCell ref="B13:C13"/>
    <mergeCell ref="B16:D16"/>
    <mergeCell ref="G17:H17"/>
    <mergeCell ref="L2:M2"/>
    <mergeCell ref="N2:O2"/>
    <mergeCell ref="P2:R2"/>
    <mergeCell ref="B2:B3"/>
    <mergeCell ref="C2:C3"/>
    <mergeCell ref="D2:E2"/>
    <mergeCell ref="F2:G2"/>
    <mergeCell ref="H2:I2"/>
    <mergeCell ref="J2:K2"/>
  </mergeCells>
  <pageMargins left="0.7" right="0.7" top="0.78740157499999996" bottom="0.78740157499999996" header="0.3" footer="0.3"/>
  <ignoredErrors>
    <ignoredError sqref="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Y17"/>
  <sheetViews>
    <sheetView showGridLines="0" workbookViewId="0">
      <selection activeCell="F45" sqref="F45"/>
    </sheetView>
  </sheetViews>
  <sheetFormatPr defaultRowHeight="15"/>
  <cols>
    <col min="1" max="1" width="6.42578125" customWidth="1"/>
    <col min="2" max="2" width="14.85546875" bestFit="1" customWidth="1"/>
    <col min="16" max="17" width="9.140625" style="3"/>
    <col min="23" max="24" width="10.140625" bestFit="1" customWidth="1"/>
    <col min="25" max="25" width="9.85546875" bestFit="1" customWidth="1"/>
  </cols>
  <sheetData>
    <row r="1" spans="2:25" ht="15.75" thickBot="1"/>
    <row r="2" spans="2:25">
      <c r="B2" s="213" t="s">
        <v>46</v>
      </c>
      <c r="C2" s="215" t="s">
        <v>1</v>
      </c>
      <c r="D2" s="211" t="s">
        <v>4</v>
      </c>
      <c r="E2" s="212"/>
      <c r="F2" s="215" t="s">
        <v>2</v>
      </c>
      <c r="G2" s="215"/>
      <c r="H2" s="211" t="s">
        <v>3</v>
      </c>
      <c r="I2" s="212"/>
      <c r="J2" s="215" t="s">
        <v>19</v>
      </c>
      <c r="K2" s="215"/>
      <c r="L2" s="211" t="s">
        <v>35</v>
      </c>
      <c r="M2" s="212"/>
      <c r="N2" s="211" t="s">
        <v>128</v>
      </c>
      <c r="O2" s="215"/>
      <c r="P2" s="211" t="s">
        <v>129</v>
      </c>
      <c r="Q2" s="212"/>
      <c r="R2" s="215" t="s">
        <v>34</v>
      </c>
      <c r="S2" s="215"/>
      <c r="T2" s="211" t="s">
        <v>117</v>
      </c>
      <c r="U2" s="215"/>
      <c r="V2" s="215"/>
      <c r="W2" s="224" t="s">
        <v>127</v>
      </c>
      <c r="X2" s="215"/>
      <c r="Y2" s="212"/>
    </row>
    <row r="3" spans="2:25">
      <c r="B3" s="214"/>
      <c r="C3" s="216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20" t="s">
        <v>7</v>
      </c>
      <c r="P3" s="18" t="s">
        <v>6</v>
      </c>
      <c r="Q3" s="19" t="s">
        <v>7</v>
      </c>
      <c r="R3" s="20" t="s">
        <v>6</v>
      </c>
      <c r="S3" s="20" t="s">
        <v>7</v>
      </c>
      <c r="T3" s="18" t="s">
        <v>6</v>
      </c>
      <c r="U3" s="20" t="s">
        <v>7</v>
      </c>
      <c r="V3" s="20" t="s">
        <v>118</v>
      </c>
      <c r="W3" s="18" t="s">
        <v>124</v>
      </c>
      <c r="X3" s="20" t="s">
        <v>125</v>
      </c>
      <c r="Y3" s="21" t="s">
        <v>126</v>
      </c>
    </row>
    <row r="4" spans="2:25">
      <c r="B4" s="4" t="s">
        <v>47</v>
      </c>
      <c r="C4" s="1" t="s">
        <v>152</v>
      </c>
      <c r="D4" s="34">
        <v>4</v>
      </c>
      <c r="E4" s="11">
        <v>1</v>
      </c>
      <c r="F4" s="35">
        <v>2</v>
      </c>
      <c r="G4" s="26">
        <v>1</v>
      </c>
      <c r="H4" s="34">
        <v>0</v>
      </c>
      <c r="I4" s="11">
        <v>0</v>
      </c>
      <c r="J4" s="35">
        <v>0</v>
      </c>
      <c r="K4" s="26">
        <v>1</v>
      </c>
      <c r="L4" s="34">
        <v>1</v>
      </c>
      <c r="M4" s="11">
        <v>1</v>
      </c>
      <c r="N4" s="34">
        <v>2</v>
      </c>
      <c r="O4" s="26">
        <v>1</v>
      </c>
      <c r="P4" s="34">
        <v>1</v>
      </c>
      <c r="Q4" s="11">
        <v>3</v>
      </c>
      <c r="R4" s="35">
        <v>0</v>
      </c>
      <c r="S4" s="26">
        <v>5</v>
      </c>
      <c r="T4" s="34">
        <f>D4+F4+H4+J4+L4+N4+P4+R4</f>
        <v>10</v>
      </c>
      <c r="U4" s="7">
        <f>E4+G4+I4+K4+M4+O4+Q4+S4</f>
        <v>13</v>
      </c>
      <c r="V4" s="26">
        <f>T4+U4</f>
        <v>23</v>
      </c>
      <c r="W4" s="139">
        <f>T4/$C$10</f>
        <v>1.25</v>
      </c>
      <c r="X4" s="137">
        <f>U4/$C$10</f>
        <v>1.625</v>
      </c>
      <c r="Y4" s="138">
        <f>V4/$C$10</f>
        <v>2.875</v>
      </c>
    </row>
    <row r="5" spans="2:25">
      <c r="B5" s="4" t="s">
        <v>48</v>
      </c>
      <c r="C5" s="1" t="s">
        <v>113</v>
      </c>
      <c r="D5" s="34">
        <v>1</v>
      </c>
      <c r="E5" s="11">
        <v>0</v>
      </c>
      <c r="F5" s="35">
        <v>0</v>
      </c>
      <c r="G5" s="26">
        <v>1</v>
      </c>
      <c r="H5" s="34">
        <v>0</v>
      </c>
      <c r="I5" s="11">
        <v>1</v>
      </c>
      <c r="J5" s="35">
        <v>5</v>
      </c>
      <c r="K5" s="26">
        <v>1</v>
      </c>
      <c r="L5" s="34">
        <v>2</v>
      </c>
      <c r="M5" s="11">
        <v>1</v>
      </c>
      <c r="N5" s="34">
        <v>2</v>
      </c>
      <c r="O5" s="26">
        <v>2</v>
      </c>
      <c r="P5" s="34">
        <v>3</v>
      </c>
      <c r="Q5" s="11">
        <v>1</v>
      </c>
      <c r="R5" s="35">
        <v>1</v>
      </c>
      <c r="S5" s="26">
        <v>0</v>
      </c>
      <c r="T5" s="34">
        <f t="shared" ref="T5:T7" si="0">D5+F5+H5+J5+L5+N5+P5+R5</f>
        <v>14</v>
      </c>
      <c r="U5" s="7">
        <f t="shared" ref="U5:U7" si="1">E5+G5+I5+K5+M5+O5+Q5+S5</f>
        <v>7</v>
      </c>
      <c r="V5" s="26">
        <f t="shared" ref="V5:V8" si="2">T5+U5</f>
        <v>21</v>
      </c>
      <c r="W5" s="139">
        <f t="shared" ref="W5:W8" si="3">T5/$C$10</f>
        <v>1.75</v>
      </c>
      <c r="X5" s="137">
        <f t="shared" ref="X5:X8" si="4">U5/$C$10</f>
        <v>0.875</v>
      </c>
      <c r="Y5" s="138">
        <f t="shared" ref="Y5:Y8" si="5">V5/$C$10</f>
        <v>2.625</v>
      </c>
    </row>
    <row r="6" spans="2:25">
      <c r="B6" s="4" t="s">
        <v>49</v>
      </c>
      <c r="C6" s="1" t="s">
        <v>67</v>
      </c>
      <c r="D6" s="34">
        <v>2</v>
      </c>
      <c r="E6" s="11">
        <v>2</v>
      </c>
      <c r="F6" s="35">
        <v>3</v>
      </c>
      <c r="G6" s="26">
        <v>5</v>
      </c>
      <c r="H6" s="34">
        <v>4</v>
      </c>
      <c r="I6" s="11">
        <v>3</v>
      </c>
      <c r="J6" s="35">
        <v>4</v>
      </c>
      <c r="K6" s="26">
        <v>5</v>
      </c>
      <c r="L6" s="34">
        <v>2</v>
      </c>
      <c r="M6" s="11">
        <v>2</v>
      </c>
      <c r="N6" s="34">
        <v>5</v>
      </c>
      <c r="O6" s="26">
        <v>2</v>
      </c>
      <c r="P6" s="34">
        <v>12</v>
      </c>
      <c r="Q6" s="11">
        <v>4</v>
      </c>
      <c r="R6" s="35">
        <v>6</v>
      </c>
      <c r="S6" s="26">
        <v>3</v>
      </c>
      <c r="T6" s="34">
        <f t="shared" si="0"/>
        <v>38</v>
      </c>
      <c r="U6" s="7">
        <f>E6+G6+I6+K6+M6+O6+Q6+S6</f>
        <v>26</v>
      </c>
      <c r="V6" s="26">
        <f t="shared" si="2"/>
        <v>64</v>
      </c>
      <c r="W6" s="139">
        <f t="shared" si="3"/>
        <v>4.75</v>
      </c>
      <c r="X6" s="137">
        <f t="shared" si="4"/>
        <v>3.25</v>
      </c>
      <c r="Y6" s="138">
        <f t="shared" si="5"/>
        <v>8</v>
      </c>
    </row>
    <row r="7" spans="2:25">
      <c r="B7" s="4" t="s">
        <v>50</v>
      </c>
      <c r="C7" s="1" t="s">
        <v>31</v>
      </c>
      <c r="D7" s="34">
        <v>1</v>
      </c>
      <c r="E7" s="11">
        <v>5</v>
      </c>
      <c r="F7" s="35">
        <v>2</v>
      </c>
      <c r="G7" s="26">
        <v>5</v>
      </c>
      <c r="H7" s="34">
        <v>1</v>
      </c>
      <c r="I7" s="11">
        <v>3</v>
      </c>
      <c r="J7" s="35">
        <v>2</v>
      </c>
      <c r="K7" s="26">
        <v>6</v>
      </c>
      <c r="L7" s="34">
        <v>3</v>
      </c>
      <c r="M7" s="11">
        <v>2</v>
      </c>
      <c r="N7" s="34">
        <v>3</v>
      </c>
      <c r="O7" s="26">
        <v>7</v>
      </c>
      <c r="P7" s="34">
        <v>2</v>
      </c>
      <c r="Q7" s="11">
        <v>9</v>
      </c>
      <c r="R7" s="35">
        <v>2</v>
      </c>
      <c r="S7" s="26">
        <v>1</v>
      </c>
      <c r="T7" s="34">
        <f t="shared" si="0"/>
        <v>16</v>
      </c>
      <c r="U7" s="7">
        <f t="shared" si="1"/>
        <v>38</v>
      </c>
      <c r="V7" s="26">
        <f t="shared" si="2"/>
        <v>54</v>
      </c>
      <c r="W7" s="139">
        <f t="shared" si="3"/>
        <v>2</v>
      </c>
      <c r="X7" s="137">
        <f t="shared" si="4"/>
        <v>4.75</v>
      </c>
      <c r="Y7" s="138">
        <f t="shared" si="5"/>
        <v>6.75</v>
      </c>
    </row>
    <row r="8" spans="2:25" ht="15.75" thickBot="1">
      <c r="B8" s="8" t="s">
        <v>51</v>
      </c>
      <c r="C8" s="22" t="s">
        <v>151</v>
      </c>
      <c r="D8" s="140">
        <v>1</v>
      </c>
      <c r="E8" s="141">
        <v>1</v>
      </c>
      <c r="F8" s="142">
        <v>8</v>
      </c>
      <c r="G8" s="143">
        <v>3</v>
      </c>
      <c r="H8" s="140">
        <v>3</v>
      </c>
      <c r="I8" s="141">
        <v>1</v>
      </c>
      <c r="J8" s="142">
        <v>2</v>
      </c>
      <c r="K8" s="143">
        <v>0</v>
      </c>
      <c r="L8" s="140">
        <v>1</v>
      </c>
      <c r="M8" s="141">
        <v>3</v>
      </c>
      <c r="N8" s="140">
        <v>1</v>
      </c>
      <c r="O8" s="143">
        <v>1</v>
      </c>
      <c r="P8" s="140">
        <v>0</v>
      </c>
      <c r="Q8" s="141">
        <v>1</v>
      </c>
      <c r="R8" s="142">
        <v>0</v>
      </c>
      <c r="S8" s="143">
        <v>0</v>
      </c>
      <c r="T8" s="140">
        <f>D8+F8+H8+J8+L8+N8+P8+R8</f>
        <v>16</v>
      </c>
      <c r="U8" s="144">
        <f>E8+G8+I8+K8+M8+O8+Q8+S8</f>
        <v>10</v>
      </c>
      <c r="V8" s="143">
        <f t="shared" si="2"/>
        <v>26</v>
      </c>
      <c r="W8" s="145">
        <f t="shared" si="3"/>
        <v>2</v>
      </c>
      <c r="X8" s="146">
        <f t="shared" si="4"/>
        <v>1.25</v>
      </c>
      <c r="Y8" s="147">
        <f t="shared" si="5"/>
        <v>3.25</v>
      </c>
    </row>
    <row r="9" spans="2:25" ht="15.75" thickBot="1">
      <c r="B9" s="229" t="s">
        <v>117</v>
      </c>
      <c r="C9" s="230"/>
      <c r="D9" s="135">
        <f t="shared" ref="D9:Y9" si="6">SUM(D4:D8)</f>
        <v>9</v>
      </c>
      <c r="E9" s="135">
        <f t="shared" si="6"/>
        <v>9</v>
      </c>
      <c r="F9" s="135">
        <f t="shared" si="6"/>
        <v>15</v>
      </c>
      <c r="G9" s="135">
        <f t="shared" si="6"/>
        <v>15</v>
      </c>
      <c r="H9" s="135">
        <f t="shared" si="6"/>
        <v>8</v>
      </c>
      <c r="I9" s="135">
        <f t="shared" si="6"/>
        <v>8</v>
      </c>
      <c r="J9" s="135">
        <f t="shared" si="6"/>
        <v>13</v>
      </c>
      <c r="K9" s="135">
        <f t="shared" si="6"/>
        <v>13</v>
      </c>
      <c r="L9" s="135">
        <f t="shared" si="6"/>
        <v>9</v>
      </c>
      <c r="M9" s="135">
        <f t="shared" si="6"/>
        <v>9</v>
      </c>
      <c r="N9" s="135">
        <f t="shared" si="6"/>
        <v>13</v>
      </c>
      <c r="O9" s="135">
        <f t="shared" si="6"/>
        <v>13</v>
      </c>
      <c r="P9" s="135">
        <f t="shared" si="6"/>
        <v>18</v>
      </c>
      <c r="Q9" s="135">
        <f t="shared" si="6"/>
        <v>18</v>
      </c>
      <c r="R9" s="135">
        <f t="shared" si="6"/>
        <v>9</v>
      </c>
      <c r="S9" s="135">
        <f t="shared" si="6"/>
        <v>9</v>
      </c>
      <c r="T9" s="135">
        <f t="shared" si="6"/>
        <v>94</v>
      </c>
      <c r="U9" s="135">
        <f t="shared" si="6"/>
        <v>94</v>
      </c>
      <c r="V9" s="135">
        <f t="shared" si="6"/>
        <v>188</v>
      </c>
      <c r="W9" s="148">
        <f t="shared" si="6"/>
        <v>11.75</v>
      </c>
      <c r="X9" s="148">
        <f t="shared" si="6"/>
        <v>11.75</v>
      </c>
      <c r="Y9" s="149">
        <f t="shared" si="6"/>
        <v>23.5</v>
      </c>
    </row>
    <row r="10" spans="2:25" ht="15.75" thickBot="1">
      <c r="B10" s="131" t="s">
        <v>147</v>
      </c>
      <c r="C10" s="132">
        <v>8</v>
      </c>
    </row>
    <row r="11" spans="2:25" ht="15.75" thickBot="1"/>
    <row r="12" spans="2:25" ht="37.5" customHeight="1">
      <c r="F12" s="206" t="s">
        <v>146</v>
      </c>
      <c r="G12" s="207"/>
      <c r="H12" s="207"/>
      <c r="I12" s="14" t="s">
        <v>145</v>
      </c>
      <c r="J12" s="15" t="s">
        <v>144</v>
      </c>
      <c r="K12" s="16" t="s">
        <v>6</v>
      </c>
      <c r="L12" s="17" t="s">
        <v>7</v>
      </c>
    </row>
    <row r="13" spans="2:25">
      <c r="F13" s="158" t="s">
        <v>135</v>
      </c>
      <c r="G13" s="220" t="s">
        <v>49</v>
      </c>
      <c r="H13" s="221"/>
      <c r="I13" s="165">
        <v>8</v>
      </c>
      <c r="J13" s="7">
        <f>K13+L13</f>
        <v>64</v>
      </c>
      <c r="K13" s="7">
        <v>38</v>
      </c>
      <c r="L13" s="11">
        <v>26</v>
      </c>
    </row>
    <row r="14" spans="2:25">
      <c r="F14" s="159" t="s">
        <v>136</v>
      </c>
      <c r="G14" s="220" t="s">
        <v>50</v>
      </c>
      <c r="H14" s="221"/>
      <c r="I14" s="165">
        <v>6.75</v>
      </c>
      <c r="J14" s="7">
        <f>K14+L14</f>
        <v>54</v>
      </c>
      <c r="K14" s="7">
        <v>16</v>
      </c>
      <c r="L14" s="11">
        <v>38</v>
      </c>
    </row>
    <row r="15" spans="2:25">
      <c r="F15" s="160" t="s">
        <v>137</v>
      </c>
      <c r="G15" s="220" t="s">
        <v>51</v>
      </c>
      <c r="H15" s="221"/>
      <c r="I15" s="165">
        <v>3.25</v>
      </c>
      <c r="J15" s="7">
        <f>K15+L15</f>
        <v>26</v>
      </c>
      <c r="K15" s="7">
        <v>16</v>
      </c>
      <c r="L15" s="11">
        <v>10</v>
      </c>
    </row>
    <row r="16" spans="2:25">
      <c r="F16" s="159" t="s">
        <v>138</v>
      </c>
      <c r="G16" s="220" t="s">
        <v>47</v>
      </c>
      <c r="H16" s="221"/>
      <c r="I16" s="165">
        <v>2.875</v>
      </c>
      <c r="J16" s="7">
        <f>K16+L16</f>
        <v>23</v>
      </c>
      <c r="K16" s="7">
        <v>10</v>
      </c>
      <c r="L16" s="11">
        <v>13</v>
      </c>
    </row>
    <row r="17" spans="6:12" ht="15.75" thickBot="1">
      <c r="F17" s="161" t="s">
        <v>139</v>
      </c>
      <c r="G17" s="222" t="s">
        <v>48</v>
      </c>
      <c r="H17" s="223"/>
      <c r="I17" s="167">
        <v>2.625</v>
      </c>
      <c r="J17" s="12">
        <f>K17+L17</f>
        <v>21</v>
      </c>
      <c r="K17" s="12">
        <v>14</v>
      </c>
      <c r="L17" s="13">
        <v>7</v>
      </c>
    </row>
  </sheetData>
  <sortState ref="G17:L21">
    <sortCondition descending="1" ref="I17:I21"/>
  </sortState>
  <mergeCells count="19">
    <mergeCell ref="G15:H15"/>
    <mergeCell ref="G16:H16"/>
    <mergeCell ref="G17:H17"/>
    <mergeCell ref="W2:Y2"/>
    <mergeCell ref="F12:H12"/>
    <mergeCell ref="R2:S2"/>
    <mergeCell ref="T2:V2"/>
    <mergeCell ref="P2:Q2"/>
    <mergeCell ref="B9:C9"/>
    <mergeCell ref="G13:H13"/>
    <mergeCell ref="G14:H14"/>
    <mergeCell ref="L2:M2"/>
    <mergeCell ref="N2:O2"/>
    <mergeCell ref="B2:B3"/>
    <mergeCell ref="C2:C3"/>
    <mergeCell ref="D2:E2"/>
    <mergeCell ref="F2:G2"/>
    <mergeCell ref="H2:I2"/>
    <mergeCell ref="J2:K2"/>
  </mergeCells>
  <pageMargins left="0.7" right="0.7" top="0.78740157499999996" bottom="0.78740157499999996" header="0.3" footer="0.3"/>
  <ignoredErrors>
    <ignoredError sqref="C4:C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X23"/>
  <sheetViews>
    <sheetView showGridLines="0" workbookViewId="0">
      <selection activeCell="G64" sqref="G64"/>
    </sheetView>
  </sheetViews>
  <sheetFormatPr defaultRowHeight="15"/>
  <cols>
    <col min="1" max="1" width="6.42578125" customWidth="1"/>
    <col min="2" max="2" width="15.7109375" bestFit="1" customWidth="1"/>
    <col min="21" max="22" width="10.140625" bestFit="1" customWidth="1"/>
    <col min="23" max="23" width="9.85546875" bestFit="1" customWidth="1"/>
  </cols>
  <sheetData>
    <row r="1" spans="2:24" ht="15.75" thickBot="1"/>
    <row r="2" spans="2:24">
      <c r="B2" s="213" t="s">
        <v>52</v>
      </c>
      <c r="C2" s="215" t="s">
        <v>1</v>
      </c>
      <c r="D2" s="211" t="s">
        <v>35</v>
      </c>
      <c r="E2" s="212"/>
      <c r="F2" s="215" t="s">
        <v>8</v>
      </c>
      <c r="G2" s="215"/>
      <c r="H2" s="211" t="s">
        <v>26</v>
      </c>
      <c r="I2" s="212"/>
      <c r="J2" s="215" t="s">
        <v>3</v>
      </c>
      <c r="K2" s="215"/>
      <c r="L2" s="211" t="s">
        <v>4</v>
      </c>
      <c r="M2" s="212"/>
      <c r="N2" s="211" t="s">
        <v>2</v>
      </c>
      <c r="O2" s="212"/>
      <c r="P2" s="211" t="s">
        <v>5</v>
      </c>
      <c r="Q2" s="212"/>
      <c r="R2" s="233" t="s">
        <v>117</v>
      </c>
      <c r="S2" s="234"/>
      <c r="T2" s="234"/>
      <c r="U2" s="224" t="s">
        <v>134</v>
      </c>
      <c r="V2" s="225"/>
      <c r="W2" s="226"/>
    </row>
    <row r="3" spans="2:24">
      <c r="B3" s="214"/>
      <c r="C3" s="216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19" t="s">
        <v>7</v>
      </c>
      <c r="P3" s="18" t="s">
        <v>6</v>
      </c>
      <c r="Q3" s="19" t="s">
        <v>7</v>
      </c>
      <c r="R3" s="18" t="s">
        <v>6</v>
      </c>
      <c r="S3" s="20" t="s">
        <v>7</v>
      </c>
      <c r="T3" s="20" t="s">
        <v>118</v>
      </c>
      <c r="U3" s="18" t="s">
        <v>124</v>
      </c>
      <c r="V3" s="20" t="s">
        <v>125</v>
      </c>
      <c r="W3" s="21" t="s">
        <v>126</v>
      </c>
    </row>
    <row r="4" spans="2:24">
      <c r="B4" s="4" t="s">
        <v>53</v>
      </c>
      <c r="C4" s="1" t="s">
        <v>54</v>
      </c>
      <c r="D4" s="34">
        <v>3</v>
      </c>
      <c r="E4" s="11">
        <v>0</v>
      </c>
      <c r="F4" s="35">
        <v>1</v>
      </c>
      <c r="G4" s="26">
        <v>0</v>
      </c>
      <c r="H4" s="34">
        <v>2</v>
      </c>
      <c r="I4" s="11">
        <v>2</v>
      </c>
      <c r="J4" s="35">
        <v>1</v>
      </c>
      <c r="K4" s="26">
        <v>1</v>
      </c>
      <c r="L4" s="34">
        <v>2</v>
      </c>
      <c r="M4" s="11">
        <v>1</v>
      </c>
      <c r="N4" s="34">
        <v>2</v>
      </c>
      <c r="O4" s="11">
        <v>1</v>
      </c>
      <c r="P4" s="34">
        <v>1</v>
      </c>
      <c r="Q4" s="11">
        <v>0</v>
      </c>
      <c r="R4" s="34">
        <f>D4+F4+H4+J4+L4+N4+P4</f>
        <v>12</v>
      </c>
      <c r="S4" s="7">
        <f>E4+G4+I4+K4+M4+O4+Q4</f>
        <v>5</v>
      </c>
      <c r="T4" s="26">
        <f>R4+S4</f>
        <v>17</v>
      </c>
      <c r="U4" s="34">
        <f>R4/$C$13</f>
        <v>1.7142857142857142</v>
      </c>
      <c r="V4" s="7">
        <f>S4/$C$13</f>
        <v>0.7142857142857143</v>
      </c>
      <c r="W4" s="11">
        <f>T4/$C$13</f>
        <v>2.4285714285714284</v>
      </c>
      <c r="X4" s="10"/>
    </row>
    <row r="5" spans="2:24">
      <c r="B5" s="4" t="s">
        <v>55</v>
      </c>
      <c r="C5" s="1" t="s">
        <v>56</v>
      </c>
      <c r="D5" s="34">
        <v>1</v>
      </c>
      <c r="E5" s="11">
        <v>1</v>
      </c>
      <c r="F5" s="35">
        <v>2</v>
      </c>
      <c r="G5" s="26">
        <v>0</v>
      </c>
      <c r="H5" s="34">
        <v>0</v>
      </c>
      <c r="I5" s="11">
        <v>0</v>
      </c>
      <c r="J5" s="35">
        <v>0</v>
      </c>
      <c r="K5" s="26">
        <v>1</v>
      </c>
      <c r="L5" s="34">
        <v>0</v>
      </c>
      <c r="M5" s="11">
        <v>0</v>
      </c>
      <c r="N5" s="34">
        <v>0</v>
      </c>
      <c r="O5" s="11">
        <v>2</v>
      </c>
      <c r="P5" s="34">
        <v>0</v>
      </c>
      <c r="Q5" s="11">
        <v>0</v>
      </c>
      <c r="R5" s="34">
        <f t="shared" ref="R5:R11" si="0">D5+F5+H5+J5+L5+N5+P5</f>
        <v>3</v>
      </c>
      <c r="S5" s="7">
        <f t="shared" ref="S5:S11" si="1">E5+G5+I5+K5+M5+O5+Q5</f>
        <v>4</v>
      </c>
      <c r="T5" s="26">
        <f t="shared" ref="T5:T11" si="2">R5+S5</f>
        <v>7</v>
      </c>
      <c r="U5" s="34">
        <f t="shared" ref="U5:U11" si="3">R5/$C$13</f>
        <v>0.42857142857142855</v>
      </c>
      <c r="V5" s="7">
        <f t="shared" ref="V5:V11" si="4">S5/$C$13</f>
        <v>0.5714285714285714</v>
      </c>
      <c r="W5" s="138">
        <f t="shared" ref="W5:W11" si="5">T5/$C$13</f>
        <v>1</v>
      </c>
      <c r="X5" s="10"/>
    </row>
    <row r="6" spans="2:24">
      <c r="B6" s="4" t="s">
        <v>57</v>
      </c>
      <c r="C6" s="1" t="s">
        <v>58</v>
      </c>
      <c r="D6" s="34">
        <v>3</v>
      </c>
      <c r="E6" s="11">
        <v>1</v>
      </c>
      <c r="F6" s="35">
        <v>1</v>
      </c>
      <c r="G6" s="26">
        <v>0</v>
      </c>
      <c r="H6" s="34">
        <v>4</v>
      </c>
      <c r="I6" s="11">
        <v>1</v>
      </c>
      <c r="J6" s="35">
        <v>3</v>
      </c>
      <c r="K6" s="26">
        <v>0</v>
      </c>
      <c r="L6" s="34">
        <v>3</v>
      </c>
      <c r="M6" s="11">
        <v>0</v>
      </c>
      <c r="N6" s="34">
        <v>3</v>
      </c>
      <c r="O6" s="11">
        <v>3</v>
      </c>
      <c r="P6" s="34">
        <v>4</v>
      </c>
      <c r="Q6" s="11">
        <v>0</v>
      </c>
      <c r="R6" s="34">
        <f t="shared" si="0"/>
        <v>21</v>
      </c>
      <c r="S6" s="7">
        <f t="shared" si="1"/>
        <v>5</v>
      </c>
      <c r="T6" s="26">
        <f t="shared" si="2"/>
        <v>26</v>
      </c>
      <c r="U6" s="139">
        <f t="shared" si="3"/>
        <v>3</v>
      </c>
      <c r="V6" s="7">
        <f t="shared" si="4"/>
        <v>0.7142857142857143</v>
      </c>
      <c r="W6" s="11">
        <f t="shared" si="5"/>
        <v>3.7142857142857144</v>
      </c>
      <c r="X6" s="10"/>
    </row>
    <row r="7" spans="2:24">
      <c r="B7" s="4" t="s">
        <v>59</v>
      </c>
      <c r="C7" s="1" t="s">
        <v>266</v>
      </c>
      <c r="D7" s="34">
        <v>1</v>
      </c>
      <c r="E7" s="11">
        <v>4</v>
      </c>
      <c r="F7" s="35">
        <v>0</v>
      </c>
      <c r="G7" s="26">
        <v>1</v>
      </c>
      <c r="H7" s="34">
        <v>0</v>
      </c>
      <c r="I7" s="11">
        <v>1</v>
      </c>
      <c r="J7" s="35">
        <v>1</v>
      </c>
      <c r="K7" s="26">
        <v>2</v>
      </c>
      <c r="L7" s="34">
        <v>2</v>
      </c>
      <c r="M7" s="11">
        <v>3</v>
      </c>
      <c r="N7" s="34">
        <v>3</v>
      </c>
      <c r="O7" s="11">
        <v>5</v>
      </c>
      <c r="P7" s="34">
        <v>1</v>
      </c>
      <c r="Q7" s="11">
        <v>2</v>
      </c>
      <c r="R7" s="34">
        <f t="shared" si="0"/>
        <v>8</v>
      </c>
      <c r="S7" s="7">
        <f t="shared" si="1"/>
        <v>18</v>
      </c>
      <c r="T7" s="26">
        <f t="shared" si="2"/>
        <v>26</v>
      </c>
      <c r="U7" s="34">
        <f t="shared" si="3"/>
        <v>1.1428571428571428</v>
      </c>
      <c r="V7" s="7">
        <f t="shared" si="4"/>
        <v>2.5714285714285716</v>
      </c>
      <c r="W7" s="11">
        <f t="shared" si="5"/>
        <v>3.7142857142857144</v>
      </c>
      <c r="X7" s="10"/>
    </row>
    <row r="8" spans="2:24">
      <c r="B8" s="4" t="s">
        <v>60</v>
      </c>
      <c r="C8" s="1" t="s">
        <v>61</v>
      </c>
      <c r="D8" s="34">
        <v>0</v>
      </c>
      <c r="E8" s="11">
        <v>2</v>
      </c>
      <c r="F8" s="35">
        <v>1</v>
      </c>
      <c r="G8" s="26">
        <v>1</v>
      </c>
      <c r="H8" s="34">
        <v>0</v>
      </c>
      <c r="I8" s="11">
        <v>0</v>
      </c>
      <c r="J8" s="35">
        <v>1</v>
      </c>
      <c r="K8" s="26">
        <v>1</v>
      </c>
      <c r="L8" s="34">
        <v>2</v>
      </c>
      <c r="M8" s="11">
        <v>3</v>
      </c>
      <c r="N8" s="34">
        <v>2</v>
      </c>
      <c r="O8" s="11">
        <v>1</v>
      </c>
      <c r="P8" s="34">
        <v>0</v>
      </c>
      <c r="Q8" s="11">
        <v>0</v>
      </c>
      <c r="R8" s="34">
        <f t="shared" si="0"/>
        <v>6</v>
      </c>
      <c r="S8" s="7">
        <f t="shared" si="1"/>
        <v>8</v>
      </c>
      <c r="T8" s="26">
        <f t="shared" si="2"/>
        <v>14</v>
      </c>
      <c r="U8" s="34">
        <f t="shared" si="3"/>
        <v>0.8571428571428571</v>
      </c>
      <c r="V8" s="7">
        <f t="shared" si="4"/>
        <v>1.1428571428571428</v>
      </c>
      <c r="W8" s="138">
        <f t="shared" si="5"/>
        <v>2</v>
      </c>
      <c r="X8" s="10"/>
    </row>
    <row r="9" spans="2:24">
      <c r="B9" s="4" t="s">
        <v>62</v>
      </c>
      <c r="C9" s="1" t="s">
        <v>63</v>
      </c>
      <c r="D9" s="34">
        <v>0</v>
      </c>
      <c r="E9" s="11">
        <v>2</v>
      </c>
      <c r="F9" s="35">
        <v>0</v>
      </c>
      <c r="G9" s="26">
        <v>3</v>
      </c>
      <c r="H9" s="34">
        <v>0</v>
      </c>
      <c r="I9" s="11">
        <v>2</v>
      </c>
      <c r="J9" s="35">
        <v>2</v>
      </c>
      <c r="K9" s="26">
        <v>1</v>
      </c>
      <c r="L9" s="34">
        <v>0</v>
      </c>
      <c r="M9" s="11">
        <v>2</v>
      </c>
      <c r="N9" s="34">
        <v>3</v>
      </c>
      <c r="O9" s="11">
        <v>1</v>
      </c>
      <c r="P9" s="34">
        <v>0</v>
      </c>
      <c r="Q9" s="11">
        <v>2</v>
      </c>
      <c r="R9" s="34">
        <f t="shared" si="0"/>
        <v>5</v>
      </c>
      <c r="S9" s="7">
        <f t="shared" si="1"/>
        <v>13</v>
      </c>
      <c r="T9" s="26">
        <f t="shared" si="2"/>
        <v>18</v>
      </c>
      <c r="U9" s="34">
        <f t="shared" si="3"/>
        <v>0.7142857142857143</v>
      </c>
      <c r="V9" s="7">
        <f t="shared" si="4"/>
        <v>1.8571428571428572</v>
      </c>
      <c r="W9" s="11">
        <f t="shared" si="5"/>
        <v>2.5714285714285716</v>
      </c>
      <c r="X9" s="10"/>
    </row>
    <row r="10" spans="2:24">
      <c r="B10" s="4" t="s">
        <v>64</v>
      </c>
      <c r="C10" s="1" t="s">
        <v>65</v>
      </c>
      <c r="D10" s="34">
        <v>3</v>
      </c>
      <c r="E10" s="11">
        <v>0</v>
      </c>
      <c r="F10" s="35">
        <v>2</v>
      </c>
      <c r="G10" s="26">
        <v>0</v>
      </c>
      <c r="H10" s="34">
        <v>2</v>
      </c>
      <c r="I10" s="11">
        <v>1</v>
      </c>
      <c r="J10" s="35">
        <v>1</v>
      </c>
      <c r="K10" s="26">
        <v>1</v>
      </c>
      <c r="L10" s="34">
        <v>2</v>
      </c>
      <c r="M10" s="11">
        <v>2</v>
      </c>
      <c r="N10" s="34">
        <v>3</v>
      </c>
      <c r="O10" s="11">
        <v>2</v>
      </c>
      <c r="P10" s="34">
        <v>1</v>
      </c>
      <c r="Q10" s="11">
        <v>2</v>
      </c>
      <c r="R10" s="34">
        <f t="shared" si="0"/>
        <v>14</v>
      </c>
      <c r="S10" s="7">
        <f t="shared" si="1"/>
        <v>8</v>
      </c>
      <c r="T10" s="26">
        <f t="shared" si="2"/>
        <v>22</v>
      </c>
      <c r="U10" s="139">
        <f t="shared" si="3"/>
        <v>2</v>
      </c>
      <c r="V10" s="7">
        <f t="shared" si="4"/>
        <v>1.1428571428571428</v>
      </c>
      <c r="W10" s="11">
        <f t="shared" si="5"/>
        <v>3.1428571428571428</v>
      </c>
      <c r="X10" s="10"/>
    </row>
    <row r="11" spans="2:24" ht="15.75" thickBot="1">
      <c r="B11" s="8" t="s">
        <v>66</v>
      </c>
      <c r="C11" s="22" t="s">
        <v>67</v>
      </c>
      <c r="D11" s="140">
        <v>0</v>
      </c>
      <c r="E11" s="141">
        <v>1</v>
      </c>
      <c r="F11" s="142">
        <v>1</v>
      </c>
      <c r="G11" s="143">
        <v>3</v>
      </c>
      <c r="H11" s="140">
        <v>1</v>
      </c>
      <c r="I11" s="141">
        <v>2</v>
      </c>
      <c r="J11" s="142">
        <v>1</v>
      </c>
      <c r="K11" s="143">
        <v>3</v>
      </c>
      <c r="L11" s="140">
        <v>2</v>
      </c>
      <c r="M11" s="141">
        <v>1</v>
      </c>
      <c r="N11" s="140">
        <v>1</v>
      </c>
      <c r="O11" s="141">
        <v>2</v>
      </c>
      <c r="P11" s="140">
        <v>0</v>
      </c>
      <c r="Q11" s="141">
        <v>1</v>
      </c>
      <c r="R11" s="140">
        <f t="shared" si="0"/>
        <v>6</v>
      </c>
      <c r="S11" s="144">
        <f t="shared" si="1"/>
        <v>13</v>
      </c>
      <c r="T11" s="143">
        <f t="shared" si="2"/>
        <v>19</v>
      </c>
      <c r="U11" s="140">
        <f t="shared" si="3"/>
        <v>0.8571428571428571</v>
      </c>
      <c r="V11" s="144">
        <f t="shared" si="4"/>
        <v>1.8571428571428572</v>
      </c>
      <c r="W11" s="141">
        <f t="shared" si="5"/>
        <v>2.7142857142857144</v>
      </c>
      <c r="X11" s="10"/>
    </row>
    <row r="12" spans="2:24" ht="15.75" thickBot="1">
      <c r="B12" s="229" t="s">
        <v>117</v>
      </c>
      <c r="C12" s="230"/>
      <c r="D12" s="135">
        <f t="shared" ref="D12:W12" si="6">SUM(D4:D11)</f>
        <v>11</v>
      </c>
      <c r="E12" s="135">
        <f t="shared" si="6"/>
        <v>11</v>
      </c>
      <c r="F12" s="135">
        <f t="shared" si="6"/>
        <v>8</v>
      </c>
      <c r="G12" s="135">
        <f t="shared" si="6"/>
        <v>8</v>
      </c>
      <c r="H12" s="135">
        <f t="shared" si="6"/>
        <v>9</v>
      </c>
      <c r="I12" s="135">
        <f t="shared" si="6"/>
        <v>9</v>
      </c>
      <c r="J12" s="135">
        <f t="shared" si="6"/>
        <v>10</v>
      </c>
      <c r="K12" s="135">
        <f t="shared" si="6"/>
        <v>10</v>
      </c>
      <c r="L12" s="135">
        <f t="shared" si="6"/>
        <v>13</v>
      </c>
      <c r="M12" s="135">
        <f t="shared" si="6"/>
        <v>12</v>
      </c>
      <c r="N12" s="135">
        <f t="shared" si="6"/>
        <v>17</v>
      </c>
      <c r="O12" s="135">
        <f t="shared" si="6"/>
        <v>17</v>
      </c>
      <c r="P12" s="135">
        <f t="shared" si="6"/>
        <v>7</v>
      </c>
      <c r="Q12" s="135">
        <f t="shared" si="6"/>
        <v>7</v>
      </c>
      <c r="R12" s="135">
        <f t="shared" si="6"/>
        <v>75</v>
      </c>
      <c r="S12" s="135">
        <f t="shared" si="6"/>
        <v>74</v>
      </c>
      <c r="T12" s="135">
        <f t="shared" si="6"/>
        <v>149</v>
      </c>
      <c r="U12" s="135">
        <f t="shared" si="6"/>
        <v>10.714285714285714</v>
      </c>
      <c r="V12" s="135">
        <f t="shared" si="6"/>
        <v>10.571428571428571</v>
      </c>
      <c r="W12" s="136">
        <f t="shared" si="6"/>
        <v>21.285714285714288</v>
      </c>
      <c r="X12" s="10"/>
    </row>
    <row r="13" spans="2:24" ht="15.75" thickBot="1">
      <c r="B13" s="131" t="s">
        <v>147</v>
      </c>
      <c r="C13" s="132">
        <v>7</v>
      </c>
    </row>
    <row r="14" spans="2:24" ht="15.75" thickBot="1"/>
    <row r="15" spans="2:24" ht="37.5" customHeight="1">
      <c r="B15" s="231" t="s">
        <v>267</v>
      </c>
      <c r="C15" s="231"/>
      <c r="D15" s="231"/>
      <c r="F15" s="206" t="s">
        <v>146</v>
      </c>
      <c r="G15" s="207"/>
      <c r="H15" s="207"/>
      <c r="I15" s="14" t="s">
        <v>145</v>
      </c>
      <c r="J15" s="15" t="s">
        <v>144</v>
      </c>
      <c r="K15" s="16" t="s">
        <v>6</v>
      </c>
      <c r="L15" s="17" t="s">
        <v>7</v>
      </c>
    </row>
    <row r="16" spans="2:24">
      <c r="F16" s="158" t="s">
        <v>135</v>
      </c>
      <c r="G16" s="220" t="s">
        <v>57</v>
      </c>
      <c r="H16" s="221"/>
      <c r="I16" s="164">
        <v>3.7143000000000002</v>
      </c>
      <c r="J16" s="7">
        <f t="shared" ref="J16:J23" si="7">K16+L16</f>
        <v>26</v>
      </c>
      <c r="K16" s="7">
        <v>21</v>
      </c>
      <c r="L16" s="11">
        <v>5</v>
      </c>
    </row>
    <row r="17" spans="6:12">
      <c r="F17" s="159" t="s">
        <v>136</v>
      </c>
      <c r="G17" s="220" t="s">
        <v>59</v>
      </c>
      <c r="H17" s="221"/>
      <c r="I17" s="164">
        <v>3.7143000000000002</v>
      </c>
      <c r="J17" s="7">
        <f t="shared" si="7"/>
        <v>26</v>
      </c>
      <c r="K17" s="7">
        <v>8</v>
      </c>
      <c r="L17" s="11">
        <v>18</v>
      </c>
    </row>
    <row r="18" spans="6:12">
      <c r="F18" s="160" t="s">
        <v>137</v>
      </c>
      <c r="G18" s="220" t="s">
        <v>64</v>
      </c>
      <c r="H18" s="221"/>
      <c r="I18" s="164">
        <v>3.1429</v>
      </c>
      <c r="J18" s="7">
        <f t="shared" si="7"/>
        <v>22</v>
      </c>
      <c r="K18" s="7">
        <v>14</v>
      </c>
      <c r="L18" s="11">
        <v>8</v>
      </c>
    </row>
    <row r="19" spans="6:12">
      <c r="F19" s="159" t="s">
        <v>138</v>
      </c>
      <c r="G19" s="220" t="s">
        <v>66</v>
      </c>
      <c r="H19" s="221"/>
      <c r="I19" s="164">
        <v>2.7143000000000002</v>
      </c>
      <c r="J19" s="7">
        <f t="shared" si="7"/>
        <v>19</v>
      </c>
      <c r="K19" s="7">
        <v>6</v>
      </c>
      <c r="L19" s="11">
        <v>13</v>
      </c>
    </row>
    <row r="20" spans="6:12">
      <c r="F20" s="160" t="s">
        <v>139</v>
      </c>
      <c r="G20" s="220" t="s">
        <v>62</v>
      </c>
      <c r="H20" s="221"/>
      <c r="I20" s="164">
        <v>2.5714000000000001</v>
      </c>
      <c r="J20" s="7">
        <f t="shared" si="7"/>
        <v>18</v>
      </c>
      <c r="K20" s="7">
        <v>5</v>
      </c>
      <c r="L20" s="11">
        <v>13</v>
      </c>
    </row>
    <row r="21" spans="6:12">
      <c r="F21" s="159" t="s">
        <v>140</v>
      </c>
      <c r="G21" s="220" t="s">
        <v>53</v>
      </c>
      <c r="H21" s="221"/>
      <c r="I21" s="164">
        <v>2.4285999999999999</v>
      </c>
      <c r="J21" s="7">
        <f t="shared" si="7"/>
        <v>17</v>
      </c>
      <c r="K21" s="7">
        <v>12</v>
      </c>
      <c r="L21" s="11">
        <v>5</v>
      </c>
    </row>
    <row r="22" spans="6:12">
      <c r="F22" s="160" t="s">
        <v>141</v>
      </c>
      <c r="G22" s="220" t="s">
        <v>60</v>
      </c>
      <c r="H22" s="221"/>
      <c r="I22" s="165">
        <v>2</v>
      </c>
      <c r="J22" s="7">
        <f t="shared" si="7"/>
        <v>14</v>
      </c>
      <c r="K22" s="7">
        <v>6</v>
      </c>
      <c r="L22" s="11">
        <v>8</v>
      </c>
    </row>
    <row r="23" spans="6:12" ht="15.75" thickBot="1">
      <c r="F23" s="162" t="s">
        <v>142</v>
      </c>
      <c r="G23" s="222" t="s">
        <v>55</v>
      </c>
      <c r="H23" s="223"/>
      <c r="I23" s="167">
        <v>1</v>
      </c>
      <c r="J23" s="12">
        <f t="shared" si="7"/>
        <v>7</v>
      </c>
      <c r="K23" s="12">
        <v>3</v>
      </c>
      <c r="L23" s="13">
        <v>4</v>
      </c>
    </row>
  </sheetData>
  <sortState ref="G16:L23">
    <sortCondition descending="1" ref="I16:I23"/>
  </sortState>
  <mergeCells count="22">
    <mergeCell ref="G22:H22"/>
    <mergeCell ref="G23:H23"/>
    <mergeCell ref="G17:H17"/>
    <mergeCell ref="G18:H18"/>
    <mergeCell ref="G19:H19"/>
    <mergeCell ref="G20:H20"/>
    <mergeCell ref="G21:H21"/>
    <mergeCell ref="U2:W2"/>
    <mergeCell ref="F15:H15"/>
    <mergeCell ref="B15:D15"/>
    <mergeCell ref="B12:C12"/>
    <mergeCell ref="G16:H16"/>
    <mergeCell ref="L2:M2"/>
    <mergeCell ref="N2:O2"/>
    <mergeCell ref="P2:Q2"/>
    <mergeCell ref="B2:B3"/>
    <mergeCell ref="C2:C3"/>
    <mergeCell ref="D2:E2"/>
    <mergeCell ref="F2:G2"/>
    <mergeCell ref="H2:I2"/>
    <mergeCell ref="J2:K2"/>
    <mergeCell ref="R2:T2"/>
  </mergeCells>
  <pageMargins left="0.7" right="0.7" top="0.78740157499999996" bottom="0.78740157499999996" header="0.3" footer="0.3"/>
  <ignoredErrors>
    <ignoredError sqref="C4:C7 C8:C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U21"/>
  <sheetViews>
    <sheetView showGridLines="0" workbookViewId="0">
      <selection activeCell="H42" sqref="H42"/>
    </sheetView>
  </sheetViews>
  <sheetFormatPr defaultRowHeight="15"/>
  <cols>
    <col min="1" max="1" width="6.42578125" customWidth="1"/>
    <col min="2" max="2" width="16" bestFit="1" customWidth="1"/>
    <col min="19" max="20" width="10.140625" bestFit="1" customWidth="1"/>
    <col min="21" max="21" width="9.85546875" bestFit="1" customWidth="1"/>
  </cols>
  <sheetData>
    <row r="1" spans="2:21" ht="15.75" thickBot="1"/>
    <row r="2" spans="2:21">
      <c r="B2" s="213" t="s">
        <v>69</v>
      </c>
      <c r="C2" s="215" t="s">
        <v>1</v>
      </c>
      <c r="D2" s="211" t="s">
        <v>19</v>
      </c>
      <c r="E2" s="212"/>
      <c r="F2" s="215" t="s">
        <v>4</v>
      </c>
      <c r="G2" s="215"/>
      <c r="H2" s="211" t="s">
        <v>5</v>
      </c>
      <c r="I2" s="212"/>
      <c r="J2" s="215" t="s">
        <v>3</v>
      </c>
      <c r="K2" s="215"/>
      <c r="L2" s="211" t="s">
        <v>34</v>
      </c>
      <c r="M2" s="212"/>
      <c r="N2" s="211" t="s">
        <v>5</v>
      </c>
      <c r="O2" s="215"/>
      <c r="P2" s="211" t="s">
        <v>117</v>
      </c>
      <c r="Q2" s="215"/>
      <c r="R2" s="212"/>
      <c r="S2" s="224" t="s">
        <v>127</v>
      </c>
      <c r="T2" s="215"/>
      <c r="U2" s="212"/>
    </row>
    <row r="3" spans="2:21">
      <c r="B3" s="214"/>
      <c r="C3" s="216"/>
      <c r="D3" s="18" t="s">
        <v>6</v>
      </c>
      <c r="E3" s="19" t="s">
        <v>7</v>
      </c>
      <c r="F3" s="20" t="s">
        <v>6</v>
      </c>
      <c r="G3" s="20" t="s">
        <v>7</v>
      </c>
      <c r="H3" s="18" t="s">
        <v>6</v>
      </c>
      <c r="I3" s="19" t="s">
        <v>7</v>
      </c>
      <c r="J3" s="20" t="s">
        <v>6</v>
      </c>
      <c r="K3" s="20" t="s">
        <v>7</v>
      </c>
      <c r="L3" s="18" t="s">
        <v>6</v>
      </c>
      <c r="M3" s="19" t="s">
        <v>7</v>
      </c>
      <c r="N3" s="18" t="s">
        <v>6</v>
      </c>
      <c r="O3" s="20" t="s">
        <v>7</v>
      </c>
      <c r="P3" s="18" t="s">
        <v>6</v>
      </c>
      <c r="Q3" s="20" t="s">
        <v>7</v>
      </c>
      <c r="R3" s="19" t="s">
        <v>118</v>
      </c>
      <c r="S3" s="18" t="s">
        <v>124</v>
      </c>
      <c r="T3" s="20" t="s">
        <v>125</v>
      </c>
      <c r="U3" s="21" t="s">
        <v>126</v>
      </c>
    </row>
    <row r="4" spans="2:21">
      <c r="B4" s="4" t="s">
        <v>70</v>
      </c>
      <c r="C4" s="133" t="s">
        <v>76</v>
      </c>
      <c r="D4" s="34">
        <v>1</v>
      </c>
      <c r="E4" s="11">
        <v>1</v>
      </c>
      <c r="F4" s="35">
        <v>1</v>
      </c>
      <c r="G4" s="26">
        <v>1</v>
      </c>
      <c r="H4" s="34">
        <v>0</v>
      </c>
      <c r="I4" s="11">
        <v>2</v>
      </c>
      <c r="J4" s="35">
        <v>1</v>
      </c>
      <c r="K4" s="26">
        <v>0</v>
      </c>
      <c r="L4" s="34">
        <v>4</v>
      </c>
      <c r="M4" s="11">
        <v>2</v>
      </c>
      <c r="N4" s="34">
        <v>3</v>
      </c>
      <c r="O4" s="26">
        <v>0</v>
      </c>
      <c r="P4" s="34">
        <f>D4+F4+H4+J4+L4+N4</f>
        <v>10</v>
      </c>
      <c r="Q4" s="7">
        <f>E4+G4+I4+K4+M4+O4</f>
        <v>6</v>
      </c>
      <c r="R4" s="11">
        <f>P4+Q4</f>
        <v>16</v>
      </c>
      <c r="S4" s="34">
        <f>P4/$C$12</f>
        <v>1.6666666666666667</v>
      </c>
      <c r="T4" s="137">
        <f>Q4/$C$12</f>
        <v>1</v>
      </c>
      <c r="U4" s="11">
        <f>R4/$C$12</f>
        <v>2.6666666666666665</v>
      </c>
    </row>
    <row r="5" spans="2:21">
      <c r="B5" s="4" t="s">
        <v>71</v>
      </c>
      <c r="C5" s="133" t="s">
        <v>32</v>
      </c>
      <c r="D5" s="34">
        <v>0</v>
      </c>
      <c r="E5" s="11">
        <v>0</v>
      </c>
      <c r="F5" s="35">
        <v>1</v>
      </c>
      <c r="G5" s="26">
        <v>0</v>
      </c>
      <c r="H5" s="34">
        <v>1</v>
      </c>
      <c r="I5" s="11">
        <v>0</v>
      </c>
      <c r="J5" s="35">
        <v>0</v>
      </c>
      <c r="K5" s="26">
        <v>0</v>
      </c>
      <c r="L5" s="34">
        <v>1</v>
      </c>
      <c r="M5" s="11">
        <v>0</v>
      </c>
      <c r="N5" s="34">
        <v>1</v>
      </c>
      <c r="O5" s="26">
        <v>0</v>
      </c>
      <c r="P5" s="34">
        <f t="shared" ref="P5:P10" si="0">D5+F5+H5+J5+L5+N5</f>
        <v>4</v>
      </c>
      <c r="Q5" s="7">
        <f t="shared" ref="Q5:Q10" si="1">E5+G5+I5+K5+M5+O5</f>
        <v>0</v>
      </c>
      <c r="R5" s="11">
        <f t="shared" ref="R5:R10" si="2">P5+Q5</f>
        <v>4</v>
      </c>
      <c r="S5" s="34">
        <f t="shared" ref="S5:S10" si="3">P5/$C$12</f>
        <v>0.66666666666666663</v>
      </c>
      <c r="T5" s="137">
        <f t="shared" ref="T5:T10" si="4">Q5/$C$12</f>
        <v>0</v>
      </c>
      <c r="U5" s="11">
        <f t="shared" ref="U5:U10" si="5">R5/$C$12</f>
        <v>0.66666666666666663</v>
      </c>
    </row>
    <row r="6" spans="2:21" s="3" customFormat="1">
      <c r="B6" s="4" t="s">
        <v>130</v>
      </c>
      <c r="C6" s="133" t="s">
        <v>32</v>
      </c>
      <c r="D6" s="34">
        <v>0</v>
      </c>
      <c r="E6" s="11">
        <v>1</v>
      </c>
      <c r="F6" s="35">
        <v>0</v>
      </c>
      <c r="G6" s="26">
        <v>0</v>
      </c>
      <c r="H6" s="34">
        <v>1</v>
      </c>
      <c r="I6" s="11">
        <v>0</v>
      </c>
      <c r="J6" s="35">
        <v>0</v>
      </c>
      <c r="K6" s="26">
        <v>0</v>
      </c>
      <c r="L6" s="34">
        <v>1</v>
      </c>
      <c r="M6" s="11">
        <v>0</v>
      </c>
      <c r="N6" s="34">
        <v>0</v>
      </c>
      <c r="O6" s="26">
        <v>0</v>
      </c>
      <c r="P6" s="34">
        <f t="shared" si="0"/>
        <v>2</v>
      </c>
      <c r="Q6" s="7">
        <f t="shared" si="1"/>
        <v>1</v>
      </c>
      <c r="R6" s="11">
        <f t="shared" si="2"/>
        <v>3</v>
      </c>
      <c r="S6" s="34">
        <f t="shared" si="3"/>
        <v>0.33333333333333331</v>
      </c>
      <c r="T6" s="7">
        <f t="shared" si="4"/>
        <v>0.16666666666666666</v>
      </c>
      <c r="U6" s="138">
        <f t="shared" si="5"/>
        <v>0.5</v>
      </c>
    </row>
    <row r="7" spans="2:21">
      <c r="B7" s="4" t="s">
        <v>72</v>
      </c>
      <c r="C7" s="133" t="s">
        <v>77</v>
      </c>
      <c r="D7" s="34">
        <v>0</v>
      </c>
      <c r="E7" s="11">
        <v>0</v>
      </c>
      <c r="F7" s="35">
        <v>0</v>
      </c>
      <c r="G7" s="26">
        <v>2</v>
      </c>
      <c r="H7" s="34">
        <v>3</v>
      </c>
      <c r="I7" s="11">
        <v>1</v>
      </c>
      <c r="J7" s="35">
        <v>1</v>
      </c>
      <c r="K7" s="26">
        <v>0</v>
      </c>
      <c r="L7" s="34">
        <v>0</v>
      </c>
      <c r="M7" s="11">
        <v>2</v>
      </c>
      <c r="N7" s="34">
        <v>1</v>
      </c>
      <c r="O7" s="26">
        <v>2</v>
      </c>
      <c r="P7" s="34">
        <f t="shared" si="0"/>
        <v>5</v>
      </c>
      <c r="Q7" s="7">
        <f t="shared" si="1"/>
        <v>7</v>
      </c>
      <c r="R7" s="11">
        <f t="shared" si="2"/>
        <v>12</v>
      </c>
      <c r="S7" s="34">
        <f t="shared" si="3"/>
        <v>0.83333333333333337</v>
      </c>
      <c r="T7" s="7">
        <f t="shared" si="4"/>
        <v>1.1666666666666667</v>
      </c>
      <c r="U7" s="138">
        <f t="shared" si="5"/>
        <v>2</v>
      </c>
    </row>
    <row r="8" spans="2:21">
      <c r="B8" s="4" t="s">
        <v>73</v>
      </c>
      <c r="C8" s="133" t="s">
        <v>78</v>
      </c>
      <c r="D8" s="34">
        <v>0</v>
      </c>
      <c r="E8" s="11">
        <v>3</v>
      </c>
      <c r="F8" s="35">
        <v>1</v>
      </c>
      <c r="G8" s="26">
        <v>2</v>
      </c>
      <c r="H8" s="34">
        <v>0</v>
      </c>
      <c r="I8" s="11">
        <v>3</v>
      </c>
      <c r="J8" s="35">
        <v>0</v>
      </c>
      <c r="K8" s="26">
        <v>1</v>
      </c>
      <c r="L8" s="34">
        <v>1</v>
      </c>
      <c r="M8" s="11">
        <v>5</v>
      </c>
      <c r="N8" s="34">
        <v>2</v>
      </c>
      <c r="O8" s="26">
        <v>3</v>
      </c>
      <c r="P8" s="34">
        <f t="shared" si="0"/>
        <v>4</v>
      </c>
      <c r="Q8" s="7">
        <f t="shared" si="1"/>
        <v>17</v>
      </c>
      <c r="R8" s="11">
        <f t="shared" si="2"/>
        <v>21</v>
      </c>
      <c r="S8" s="34">
        <f t="shared" si="3"/>
        <v>0.66666666666666663</v>
      </c>
      <c r="T8" s="7">
        <f t="shared" si="4"/>
        <v>2.8333333333333335</v>
      </c>
      <c r="U8" s="138">
        <f t="shared" si="5"/>
        <v>3.5</v>
      </c>
    </row>
    <row r="9" spans="2:21">
      <c r="B9" s="4" t="s">
        <v>74</v>
      </c>
      <c r="C9" s="133" t="s">
        <v>79</v>
      </c>
      <c r="D9" s="34">
        <v>3</v>
      </c>
      <c r="E9" s="11">
        <v>0</v>
      </c>
      <c r="F9" s="35">
        <v>3</v>
      </c>
      <c r="G9" s="26">
        <v>0</v>
      </c>
      <c r="H9" s="34">
        <v>2</v>
      </c>
      <c r="I9" s="11">
        <v>0</v>
      </c>
      <c r="J9" s="35">
        <v>0</v>
      </c>
      <c r="K9" s="26">
        <v>1</v>
      </c>
      <c r="L9" s="34">
        <v>3</v>
      </c>
      <c r="M9" s="11">
        <v>0</v>
      </c>
      <c r="N9" s="34">
        <v>0</v>
      </c>
      <c r="O9" s="26">
        <v>0</v>
      </c>
      <c r="P9" s="34">
        <f t="shared" si="0"/>
        <v>11</v>
      </c>
      <c r="Q9" s="7">
        <f t="shared" si="1"/>
        <v>1</v>
      </c>
      <c r="R9" s="11">
        <f t="shared" si="2"/>
        <v>12</v>
      </c>
      <c r="S9" s="34">
        <f t="shared" si="3"/>
        <v>1.8333333333333333</v>
      </c>
      <c r="T9" s="7">
        <f t="shared" si="4"/>
        <v>0.16666666666666666</v>
      </c>
      <c r="U9" s="138">
        <f t="shared" si="5"/>
        <v>2</v>
      </c>
    </row>
    <row r="10" spans="2:21" ht="15.75" thickBot="1">
      <c r="B10" s="8" t="s">
        <v>75</v>
      </c>
      <c r="C10" s="150" t="s">
        <v>80</v>
      </c>
      <c r="D10" s="140">
        <v>1</v>
      </c>
      <c r="E10" s="141">
        <v>0</v>
      </c>
      <c r="F10" s="142">
        <v>1</v>
      </c>
      <c r="G10" s="143">
        <v>2</v>
      </c>
      <c r="H10" s="140">
        <v>0</v>
      </c>
      <c r="I10" s="141">
        <v>1</v>
      </c>
      <c r="J10" s="142">
        <v>0</v>
      </c>
      <c r="K10" s="143">
        <v>0</v>
      </c>
      <c r="L10" s="140">
        <v>0</v>
      </c>
      <c r="M10" s="141">
        <v>1</v>
      </c>
      <c r="N10" s="140">
        <v>0</v>
      </c>
      <c r="O10" s="143">
        <v>2</v>
      </c>
      <c r="P10" s="140">
        <f t="shared" si="0"/>
        <v>2</v>
      </c>
      <c r="Q10" s="144">
        <f t="shared" si="1"/>
        <v>6</v>
      </c>
      <c r="R10" s="141">
        <f t="shared" si="2"/>
        <v>8</v>
      </c>
      <c r="S10" s="140">
        <f t="shared" si="3"/>
        <v>0.33333333333333331</v>
      </c>
      <c r="T10" s="146">
        <f t="shared" si="4"/>
        <v>1</v>
      </c>
      <c r="U10" s="141">
        <f t="shared" si="5"/>
        <v>1.3333333333333333</v>
      </c>
    </row>
    <row r="11" spans="2:21" ht="15.75" thickBot="1">
      <c r="B11" s="229" t="s">
        <v>117</v>
      </c>
      <c r="C11" s="230"/>
      <c r="D11" s="135">
        <f t="shared" ref="D11:U11" si="6">SUM(D4:D10)</f>
        <v>5</v>
      </c>
      <c r="E11" s="135">
        <f t="shared" si="6"/>
        <v>5</v>
      </c>
      <c r="F11" s="135">
        <f t="shared" si="6"/>
        <v>7</v>
      </c>
      <c r="G11" s="135">
        <f t="shared" si="6"/>
        <v>7</v>
      </c>
      <c r="H11" s="135">
        <f t="shared" si="6"/>
        <v>7</v>
      </c>
      <c r="I11" s="135">
        <f t="shared" si="6"/>
        <v>7</v>
      </c>
      <c r="J11" s="135">
        <f t="shared" si="6"/>
        <v>2</v>
      </c>
      <c r="K11" s="135">
        <f t="shared" si="6"/>
        <v>2</v>
      </c>
      <c r="L11" s="135">
        <f t="shared" si="6"/>
        <v>10</v>
      </c>
      <c r="M11" s="135">
        <f t="shared" si="6"/>
        <v>10</v>
      </c>
      <c r="N11" s="135">
        <f t="shared" si="6"/>
        <v>7</v>
      </c>
      <c r="O11" s="135">
        <f t="shared" si="6"/>
        <v>7</v>
      </c>
      <c r="P11" s="135">
        <f t="shared" si="6"/>
        <v>38</v>
      </c>
      <c r="Q11" s="135">
        <f t="shared" si="6"/>
        <v>38</v>
      </c>
      <c r="R11" s="135">
        <f t="shared" si="6"/>
        <v>76</v>
      </c>
      <c r="S11" s="135">
        <f t="shared" si="6"/>
        <v>6.333333333333333</v>
      </c>
      <c r="T11" s="135">
        <f t="shared" si="6"/>
        <v>6.3333333333333339</v>
      </c>
      <c r="U11" s="136">
        <f t="shared" si="6"/>
        <v>12.666666666666666</v>
      </c>
    </row>
    <row r="12" spans="2:21" ht="15.75" thickBot="1">
      <c r="B12" s="131" t="s">
        <v>147</v>
      </c>
      <c r="C12" s="132">
        <v>6</v>
      </c>
    </row>
    <row r="13" spans="2:21" ht="15.75" thickBot="1"/>
    <row r="14" spans="2:21" ht="37.5" customHeight="1">
      <c r="F14" s="206" t="s">
        <v>146</v>
      </c>
      <c r="G14" s="207"/>
      <c r="H14" s="207"/>
      <c r="I14" s="14" t="s">
        <v>145</v>
      </c>
      <c r="J14" s="15" t="s">
        <v>144</v>
      </c>
      <c r="K14" s="16" t="s">
        <v>6</v>
      </c>
      <c r="L14" s="17" t="s">
        <v>7</v>
      </c>
    </row>
    <row r="15" spans="2:21">
      <c r="F15" s="158" t="s">
        <v>135</v>
      </c>
      <c r="G15" s="220" t="s">
        <v>73</v>
      </c>
      <c r="H15" s="221"/>
      <c r="I15" s="165">
        <v>3.5</v>
      </c>
      <c r="J15" s="7">
        <f t="shared" ref="J15:J21" si="7">K15+L15</f>
        <v>21</v>
      </c>
      <c r="K15" s="7">
        <v>4</v>
      </c>
      <c r="L15" s="11">
        <v>17</v>
      </c>
    </row>
    <row r="16" spans="2:21">
      <c r="F16" s="159" t="s">
        <v>136</v>
      </c>
      <c r="G16" s="220" t="s">
        <v>70</v>
      </c>
      <c r="H16" s="221"/>
      <c r="I16" s="164">
        <v>2.6667000000000001</v>
      </c>
      <c r="J16" s="7">
        <f t="shared" si="7"/>
        <v>16</v>
      </c>
      <c r="K16" s="7">
        <v>10</v>
      </c>
      <c r="L16" s="11">
        <v>6</v>
      </c>
    </row>
    <row r="17" spans="6:12">
      <c r="F17" s="160" t="s">
        <v>137</v>
      </c>
      <c r="G17" s="220" t="s">
        <v>72</v>
      </c>
      <c r="H17" s="221"/>
      <c r="I17" s="165">
        <v>2</v>
      </c>
      <c r="J17" s="7">
        <f t="shared" si="7"/>
        <v>12</v>
      </c>
      <c r="K17" s="7">
        <v>5</v>
      </c>
      <c r="L17" s="11">
        <v>7</v>
      </c>
    </row>
    <row r="18" spans="6:12">
      <c r="F18" s="159" t="s">
        <v>138</v>
      </c>
      <c r="G18" s="220" t="s">
        <v>74</v>
      </c>
      <c r="H18" s="221"/>
      <c r="I18" s="165">
        <v>2</v>
      </c>
      <c r="J18" s="7">
        <f t="shared" si="7"/>
        <v>12</v>
      </c>
      <c r="K18" s="7">
        <v>11</v>
      </c>
      <c r="L18" s="11">
        <v>1</v>
      </c>
    </row>
    <row r="19" spans="6:12">
      <c r="F19" s="160" t="s">
        <v>139</v>
      </c>
      <c r="G19" s="220" t="s">
        <v>75</v>
      </c>
      <c r="H19" s="221"/>
      <c r="I19" s="164">
        <v>1.3332999999999999</v>
      </c>
      <c r="J19" s="7">
        <f t="shared" si="7"/>
        <v>8</v>
      </c>
      <c r="K19" s="7">
        <v>2</v>
      </c>
      <c r="L19" s="11">
        <v>6</v>
      </c>
    </row>
    <row r="20" spans="6:12">
      <c r="F20" s="159" t="s">
        <v>140</v>
      </c>
      <c r="G20" s="220" t="s">
        <v>71</v>
      </c>
      <c r="H20" s="221"/>
      <c r="I20" s="165">
        <v>0.66669999999999996</v>
      </c>
      <c r="J20" s="7">
        <f t="shared" si="7"/>
        <v>4</v>
      </c>
      <c r="K20" s="7">
        <v>4</v>
      </c>
      <c r="L20" s="11">
        <v>0</v>
      </c>
    </row>
    <row r="21" spans="6:12" ht="15.75" thickBot="1">
      <c r="F21" s="161" t="s">
        <v>141</v>
      </c>
      <c r="G21" s="222" t="s">
        <v>130</v>
      </c>
      <c r="H21" s="223"/>
      <c r="I21" s="167">
        <v>0.5</v>
      </c>
      <c r="J21" s="12">
        <f t="shared" si="7"/>
        <v>3</v>
      </c>
      <c r="K21" s="12">
        <v>2</v>
      </c>
      <c r="L21" s="13">
        <v>1</v>
      </c>
    </row>
  </sheetData>
  <sortState ref="G15:L21">
    <sortCondition descending="1" ref="I15:I21"/>
  </sortState>
  <mergeCells count="19">
    <mergeCell ref="G17:H17"/>
    <mergeCell ref="G18:H18"/>
    <mergeCell ref="G19:H19"/>
    <mergeCell ref="G20:H20"/>
    <mergeCell ref="G21:H21"/>
    <mergeCell ref="S2:U2"/>
    <mergeCell ref="F14:H14"/>
    <mergeCell ref="B11:C11"/>
    <mergeCell ref="G15:H15"/>
    <mergeCell ref="G16:H16"/>
    <mergeCell ref="L2:M2"/>
    <mergeCell ref="N2:O2"/>
    <mergeCell ref="P2:R2"/>
    <mergeCell ref="B2:B3"/>
    <mergeCell ref="C2:C3"/>
    <mergeCell ref="D2:E2"/>
    <mergeCell ref="F2:G2"/>
    <mergeCell ref="H2:I2"/>
    <mergeCell ref="J2:K2"/>
  </mergeCells>
  <pageMargins left="0.7" right="0.7" top="0.78740157499999996" bottom="0.78740157499999996" header="0.3" footer="0.3"/>
  <ignoredErrors>
    <ignoredError sqref="C4:C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U23"/>
  <sheetViews>
    <sheetView showGridLines="0" workbookViewId="0">
      <selection activeCell="G50" sqref="G50"/>
    </sheetView>
  </sheetViews>
  <sheetFormatPr defaultRowHeight="15"/>
  <cols>
    <col min="1" max="1" width="6.42578125" customWidth="1"/>
    <col min="2" max="2" width="15" bestFit="1" customWidth="1"/>
    <col min="19" max="20" width="10.140625" bestFit="1" customWidth="1"/>
    <col min="21" max="21" width="9.85546875" bestFit="1" customWidth="1"/>
  </cols>
  <sheetData>
    <row r="1" spans="2:21" ht="15.75" thickBot="1"/>
    <row r="2" spans="2:21">
      <c r="B2" s="213" t="s">
        <v>81</v>
      </c>
      <c r="C2" s="212" t="s">
        <v>1</v>
      </c>
      <c r="D2" s="211" t="s">
        <v>8</v>
      </c>
      <c r="E2" s="212"/>
      <c r="F2" s="211" t="s">
        <v>34</v>
      </c>
      <c r="G2" s="212"/>
      <c r="H2" s="211" t="s">
        <v>35</v>
      </c>
      <c r="I2" s="212"/>
      <c r="J2" s="211" t="s">
        <v>4</v>
      </c>
      <c r="K2" s="212"/>
      <c r="L2" s="211" t="s">
        <v>3</v>
      </c>
      <c r="M2" s="212"/>
      <c r="N2" s="211" t="s">
        <v>133</v>
      </c>
      <c r="O2" s="215"/>
      <c r="P2" s="211" t="s">
        <v>117</v>
      </c>
      <c r="Q2" s="215"/>
      <c r="R2" s="215"/>
      <c r="S2" s="235" t="s">
        <v>127</v>
      </c>
      <c r="T2" s="236"/>
      <c r="U2" s="237"/>
    </row>
    <row r="3" spans="2:21">
      <c r="B3" s="214"/>
      <c r="C3" s="232"/>
      <c r="D3" s="18" t="s">
        <v>6</v>
      </c>
      <c r="E3" s="19" t="s">
        <v>7</v>
      </c>
      <c r="F3" s="18" t="s">
        <v>6</v>
      </c>
      <c r="G3" s="19" t="s">
        <v>7</v>
      </c>
      <c r="H3" s="18" t="s">
        <v>6</v>
      </c>
      <c r="I3" s="19" t="s">
        <v>7</v>
      </c>
      <c r="J3" s="18" t="s">
        <v>6</v>
      </c>
      <c r="K3" s="19" t="s">
        <v>7</v>
      </c>
      <c r="L3" s="18" t="s">
        <v>6</v>
      </c>
      <c r="M3" s="19" t="s">
        <v>7</v>
      </c>
      <c r="N3" s="18" t="s">
        <v>6</v>
      </c>
      <c r="O3" s="20" t="s">
        <v>7</v>
      </c>
      <c r="P3" s="18" t="s">
        <v>6</v>
      </c>
      <c r="Q3" s="20" t="s">
        <v>7</v>
      </c>
      <c r="R3" s="20" t="s">
        <v>118</v>
      </c>
      <c r="S3" s="18" t="s">
        <v>124</v>
      </c>
      <c r="T3" s="20" t="s">
        <v>125</v>
      </c>
      <c r="U3" s="21" t="s">
        <v>126</v>
      </c>
    </row>
    <row r="4" spans="2:21">
      <c r="B4" s="4" t="s">
        <v>82</v>
      </c>
      <c r="C4" s="6" t="s">
        <v>32</v>
      </c>
      <c r="D4" s="34">
        <v>0</v>
      </c>
      <c r="E4" s="11">
        <v>0</v>
      </c>
      <c r="F4" s="34">
        <v>2</v>
      </c>
      <c r="G4" s="11">
        <v>0</v>
      </c>
      <c r="H4" s="34">
        <v>0</v>
      </c>
      <c r="I4" s="11">
        <v>0</v>
      </c>
      <c r="J4" s="34">
        <v>0</v>
      </c>
      <c r="K4" s="11">
        <v>0</v>
      </c>
      <c r="L4" s="34">
        <v>0</v>
      </c>
      <c r="M4" s="11">
        <v>0</v>
      </c>
      <c r="N4" s="34">
        <v>1</v>
      </c>
      <c r="O4" s="26">
        <v>1</v>
      </c>
      <c r="P4" s="34">
        <f>D4+F4+H4+J4+L4+N4</f>
        <v>3</v>
      </c>
      <c r="Q4" s="7">
        <f>E4+G4+I4+K4+M4+O4</f>
        <v>1</v>
      </c>
      <c r="R4" s="26">
        <f>P4+Q4</f>
        <v>4</v>
      </c>
      <c r="S4" s="139">
        <f>P4/$C$13</f>
        <v>0.5</v>
      </c>
      <c r="T4" s="7">
        <f>Q4/$C$13</f>
        <v>0.16666666666666666</v>
      </c>
      <c r="U4" s="11">
        <f>R4/$C$13</f>
        <v>0.66666666666666663</v>
      </c>
    </row>
    <row r="5" spans="2:21">
      <c r="B5" s="4" t="s">
        <v>83</v>
      </c>
      <c r="C5" s="6" t="s">
        <v>27</v>
      </c>
      <c r="D5" s="34">
        <v>4</v>
      </c>
      <c r="E5" s="11">
        <v>1</v>
      </c>
      <c r="F5" s="34">
        <v>2</v>
      </c>
      <c r="G5" s="11">
        <v>4</v>
      </c>
      <c r="H5" s="34">
        <v>2</v>
      </c>
      <c r="I5" s="11">
        <v>1</v>
      </c>
      <c r="J5" s="34">
        <v>3</v>
      </c>
      <c r="K5" s="11">
        <v>2</v>
      </c>
      <c r="L5" s="34">
        <v>2</v>
      </c>
      <c r="M5" s="11">
        <v>2</v>
      </c>
      <c r="N5" s="34">
        <v>0</v>
      </c>
      <c r="O5" s="26">
        <v>4</v>
      </c>
      <c r="P5" s="34">
        <f t="shared" ref="P5:P11" si="0">D5+F5+H5+J5+L5+N5</f>
        <v>13</v>
      </c>
      <c r="Q5" s="7">
        <f t="shared" ref="Q5:Q11" si="1">E5+G5+I5+K5+M5+O5</f>
        <v>14</v>
      </c>
      <c r="R5" s="26">
        <f t="shared" ref="R5:R11" si="2">P5+Q5</f>
        <v>27</v>
      </c>
      <c r="S5" s="34">
        <f t="shared" ref="S5:S11" si="3">P5/$C$13</f>
        <v>2.1666666666666665</v>
      </c>
      <c r="T5" s="7">
        <f t="shared" ref="T5:T11" si="4">Q5/$C$13</f>
        <v>2.3333333333333335</v>
      </c>
      <c r="U5" s="138">
        <f t="shared" ref="U5:U11" si="5">R5/$C$13</f>
        <v>4.5</v>
      </c>
    </row>
    <row r="6" spans="2:21">
      <c r="B6" s="4" t="s">
        <v>84</v>
      </c>
      <c r="C6" s="6" t="s">
        <v>32</v>
      </c>
      <c r="D6" s="34">
        <v>0</v>
      </c>
      <c r="E6" s="11">
        <v>0</v>
      </c>
      <c r="F6" s="34">
        <v>2</v>
      </c>
      <c r="G6" s="11">
        <v>1</v>
      </c>
      <c r="H6" s="34">
        <v>2</v>
      </c>
      <c r="I6" s="11">
        <v>1</v>
      </c>
      <c r="J6" s="34">
        <v>2</v>
      </c>
      <c r="K6" s="11">
        <v>1</v>
      </c>
      <c r="L6" s="34">
        <v>3</v>
      </c>
      <c r="M6" s="11">
        <v>0</v>
      </c>
      <c r="N6" s="34">
        <v>0</v>
      </c>
      <c r="O6" s="26">
        <v>0</v>
      </c>
      <c r="P6" s="34">
        <f t="shared" si="0"/>
        <v>9</v>
      </c>
      <c r="Q6" s="7">
        <f t="shared" si="1"/>
        <v>3</v>
      </c>
      <c r="R6" s="26">
        <f t="shared" si="2"/>
        <v>12</v>
      </c>
      <c r="S6" s="139">
        <f t="shared" si="3"/>
        <v>1.5</v>
      </c>
      <c r="T6" s="137">
        <f t="shared" si="4"/>
        <v>0.5</v>
      </c>
      <c r="U6" s="138">
        <f t="shared" si="5"/>
        <v>2</v>
      </c>
    </row>
    <row r="7" spans="2:21">
      <c r="B7" s="4" t="s">
        <v>85</v>
      </c>
      <c r="C7" s="6" t="s">
        <v>32</v>
      </c>
      <c r="D7" s="34">
        <v>1</v>
      </c>
      <c r="E7" s="11">
        <v>0</v>
      </c>
      <c r="F7" s="34">
        <v>2</v>
      </c>
      <c r="G7" s="11">
        <v>2</v>
      </c>
      <c r="H7" s="34">
        <v>0</v>
      </c>
      <c r="I7" s="11">
        <v>0</v>
      </c>
      <c r="J7" s="34">
        <v>2</v>
      </c>
      <c r="K7" s="11">
        <v>0</v>
      </c>
      <c r="L7" s="34">
        <v>2</v>
      </c>
      <c r="M7" s="11">
        <v>0</v>
      </c>
      <c r="N7" s="34">
        <v>0</v>
      </c>
      <c r="O7" s="26">
        <v>0</v>
      </c>
      <c r="P7" s="34">
        <f t="shared" si="0"/>
        <v>7</v>
      </c>
      <c r="Q7" s="7">
        <f t="shared" si="1"/>
        <v>2</v>
      </c>
      <c r="R7" s="26">
        <f t="shared" si="2"/>
        <v>9</v>
      </c>
      <c r="S7" s="34">
        <f t="shared" si="3"/>
        <v>1.1666666666666667</v>
      </c>
      <c r="T7" s="7">
        <f t="shared" si="4"/>
        <v>0.33333333333333331</v>
      </c>
      <c r="U7" s="138">
        <f t="shared" si="5"/>
        <v>1.5</v>
      </c>
    </row>
    <row r="8" spans="2:21">
      <c r="B8" s="4" t="s">
        <v>86</v>
      </c>
      <c r="C8" s="6" t="s">
        <v>90</v>
      </c>
      <c r="D8" s="34">
        <v>1</v>
      </c>
      <c r="E8" s="11">
        <v>1</v>
      </c>
      <c r="F8" s="34">
        <v>1</v>
      </c>
      <c r="G8" s="11">
        <v>2</v>
      </c>
      <c r="H8" s="34">
        <v>1</v>
      </c>
      <c r="I8" s="11">
        <v>0</v>
      </c>
      <c r="J8" s="34">
        <v>1</v>
      </c>
      <c r="K8" s="11">
        <v>6</v>
      </c>
      <c r="L8" s="34">
        <v>0</v>
      </c>
      <c r="M8" s="11">
        <v>0</v>
      </c>
      <c r="N8" s="34">
        <v>2</v>
      </c>
      <c r="O8" s="26">
        <v>0</v>
      </c>
      <c r="P8" s="34">
        <f t="shared" si="0"/>
        <v>6</v>
      </c>
      <c r="Q8" s="7">
        <f t="shared" si="1"/>
        <v>9</v>
      </c>
      <c r="R8" s="26">
        <f t="shared" si="2"/>
        <v>15</v>
      </c>
      <c r="S8" s="139">
        <f t="shared" si="3"/>
        <v>1</v>
      </c>
      <c r="T8" s="137">
        <f t="shared" si="4"/>
        <v>1.5</v>
      </c>
      <c r="U8" s="138">
        <f t="shared" si="5"/>
        <v>2.5</v>
      </c>
    </row>
    <row r="9" spans="2:21">
      <c r="B9" s="4" t="s">
        <v>87</v>
      </c>
      <c r="C9" s="6" t="s">
        <v>67</v>
      </c>
      <c r="D9" s="34">
        <v>0</v>
      </c>
      <c r="E9" s="11">
        <v>5</v>
      </c>
      <c r="F9" s="34">
        <v>2</v>
      </c>
      <c r="G9" s="11">
        <v>4</v>
      </c>
      <c r="H9" s="34">
        <v>0</v>
      </c>
      <c r="I9" s="11">
        <v>7</v>
      </c>
      <c r="J9" s="34">
        <v>2</v>
      </c>
      <c r="K9" s="11">
        <v>4</v>
      </c>
      <c r="L9" s="34">
        <v>0</v>
      </c>
      <c r="M9" s="11">
        <v>4</v>
      </c>
      <c r="N9" s="34">
        <v>3</v>
      </c>
      <c r="O9" s="26">
        <v>3</v>
      </c>
      <c r="P9" s="34">
        <f t="shared" si="0"/>
        <v>7</v>
      </c>
      <c r="Q9" s="7">
        <f t="shared" si="1"/>
        <v>27</v>
      </c>
      <c r="R9" s="26">
        <f t="shared" si="2"/>
        <v>34</v>
      </c>
      <c r="S9" s="34">
        <f t="shared" si="3"/>
        <v>1.1666666666666667</v>
      </c>
      <c r="T9" s="137">
        <f t="shared" si="4"/>
        <v>4.5</v>
      </c>
      <c r="U9" s="11">
        <f t="shared" si="5"/>
        <v>5.666666666666667</v>
      </c>
    </row>
    <row r="10" spans="2:21">
      <c r="B10" s="4" t="s">
        <v>88</v>
      </c>
      <c r="C10" s="6" t="s">
        <v>32</v>
      </c>
      <c r="D10" s="34">
        <v>0</v>
      </c>
      <c r="E10" s="11">
        <v>0</v>
      </c>
      <c r="F10" s="34">
        <v>3</v>
      </c>
      <c r="G10" s="11">
        <v>0</v>
      </c>
      <c r="H10" s="34">
        <v>2</v>
      </c>
      <c r="I10" s="11">
        <v>0</v>
      </c>
      <c r="J10" s="34">
        <v>0</v>
      </c>
      <c r="K10" s="11">
        <v>0</v>
      </c>
      <c r="L10" s="34">
        <v>0</v>
      </c>
      <c r="M10" s="11">
        <v>1</v>
      </c>
      <c r="N10" s="34">
        <v>0</v>
      </c>
      <c r="O10" s="26">
        <v>0</v>
      </c>
      <c r="P10" s="34">
        <f t="shared" si="0"/>
        <v>5</v>
      </c>
      <c r="Q10" s="7">
        <f t="shared" si="1"/>
        <v>1</v>
      </c>
      <c r="R10" s="26">
        <f t="shared" si="2"/>
        <v>6</v>
      </c>
      <c r="S10" s="34">
        <f t="shared" si="3"/>
        <v>0.83333333333333337</v>
      </c>
      <c r="T10" s="7">
        <f t="shared" si="4"/>
        <v>0.16666666666666666</v>
      </c>
      <c r="U10" s="138">
        <f t="shared" si="5"/>
        <v>1</v>
      </c>
    </row>
    <row r="11" spans="2:21" ht="15.75" thickBot="1">
      <c r="B11" s="8" t="s">
        <v>89</v>
      </c>
      <c r="C11" s="151" t="s">
        <v>32</v>
      </c>
      <c r="D11" s="140">
        <v>1</v>
      </c>
      <c r="E11" s="141">
        <v>0</v>
      </c>
      <c r="F11" s="140">
        <v>1</v>
      </c>
      <c r="G11" s="141">
        <v>2</v>
      </c>
      <c r="H11" s="140">
        <v>2</v>
      </c>
      <c r="I11" s="141">
        <v>0</v>
      </c>
      <c r="J11" s="140">
        <v>4</v>
      </c>
      <c r="K11" s="141">
        <v>1</v>
      </c>
      <c r="L11" s="140">
        <v>0</v>
      </c>
      <c r="M11" s="141">
        <v>0</v>
      </c>
      <c r="N11" s="140">
        <v>2</v>
      </c>
      <c r="O11" s="143">
        <v>0</v>
      </c>
      <c r="P11" s="140">
        <f t="shared" si="0"/>
        <v>10</v>
      </c>
      <c r="Q11" s="144">
        <f t="shared" si="1"/>
        <v>3</v>
      </c>
      <c r="R11" s="143">
        <f t="shared" si="2"/>
        <v>13</v>
      </c>
      <c r="S11" s="140">
        <f t="shared" si="3"/>
        <v>1.6666666666666667</v>
      </c>
      <c r="T11" s="146">
        <f t="shared" si="4"/>
        <v>0.5</v>
      </c>
      <c r="U11" s="141">
        <f t="shared" si="5"/>
        <v>2.1666666666666665</v>
      </c>
    </row>
    <row r="12" spans="2:21" ht="15.75" thickBot="1">
      <c r="B12" s="229" t="s">
        <v>117</v>
      </c>
      <c r="C12" s="230"/>
      <c r="D12" s="135">
        <f t="shared" ref="D12:U12" si="6">SUM(D4:D11)</f>
        <v>7</v>
      </c>
      <c r="E12" s="135">
        <f t="shared" si="6"/>
        <v>7</v>
      </c>
      <c r="F12" s="135">
        <f t="shared" si="6"/>
        <v>15</v>
      </c>
      <c r="G12" s="135">
        <f t="shared" si="6"/>
        <v>15</v>
      </c>
      <c r="H12" s="135">
        <f t="shared" si="6"/>
        <v>9</v>
      </c>
      <c r="I12" s="135">
        <f t="shared" si="6"/>
        <v>9</v>
      </c>
      <c r="J12" s="135">
        <f t="shared" si="6"/>
        <v>14</v>
      </c>
      <c r="K12" s="135">
        <f t="shared" si="6"/>
        <v>14</v>
      </c>
      <c r="L12" s="135">
        <f t="shared" si="6"/>
        <v>7</v>
      </c>
      <c r="M12" s="135">
        <f t="shared" si="6"/>
        <v>7</v>
      </c>
      <c r="N12" s="135">
        <f t="shared" si="6"/>
        <v>8</v>
      </c>
      <c r="O12" s="135">
        <f t="shared" si="6"/>
        <v>8</v>
      </c>
      <c r="P12" s="135">
        <f t="shared" si="6"/>
        <v>60</v>
      </c>
      <c r="Q12" s="135">
        <f t="shared" si="6"/>
        <v>60</v>
      </c>
      <c r="R12" s="135">
        <f t="shared" si="6"/>
        <v>120</v>
      </c>
      <c r="S12" s="135">
        <f t="shared" si="6"/>
        <v>10</v>
      </c>
      <c r="T12" s="135">
        <f t="shared" si="6"/>
        <v>10</v>
      </c>
      <c r="U12" s="136">
        <f t="shared" si="6"/>
        <v>20.000000000000004</v>
      </c>
    </row>
    <row r="13" spans="2:21" ht="15.75" thickBot="1">
      <c r="B13" s="131" t="s">
        <v>147</v>
      </c>
      <c r="C13" s="132">
        <v>6</v>
      </c>
    </row>
    <row r="14" spans="2:21" ht="15.75" thickBot="1"/>
    <row r="15" spans="2:21" ht="37.5" customHeight="1">
      <c r="F15" s="206" t="s">
        <v>146</v>
      </c>
      <c r="G15" s="207"/>
      <c r="H15" s="207"/>
      <c r="I15" s="14" t="s">
        <v>145</v>
      </c>
      <c r="J15" s="15" t="s">
        <v>144</v>
      </c>
      <c r="K15" s="16" t="s">
        <v>6</v>
      </c>
      <c r="L15" s="17" t="s">
        <v>7</v>
      </c>
    </row>
    <row r="16" spans="2:21">
      <c r="F16" s="158" t="s">
        <v>135</v>
      </c>
      <c r="G16" s="220" t="s">
        <v>87</v>
      </c>
      <c r="H16" s="221"/>
      <c r="I16" s="164">
        <v>5.6666999999999996</v>
      </c>
      <c r="J16" s="7">
        <f t="shared" ref="J16:J23" si="7">K16+L16</f>
        <v>34</v>
      </c>
      <c r="K16" s="7">
        <v>7</v>
      </c>
      <c r="L16" s="11">
        <v>27</v>
      </c>
    </row>
    <row r="17" spans="6:12">
      <c r="F17" s="159" t="s">
        <v>136</v>
      </c>
      <c r="G17" s="220" t="s">
        <v>83</v>
      </c>
      <c r="H17" s="221"/>
      <c r="I17" s="165">
        <v>4.5</v>
      </c>
      <c r="J17" s="7">
        <f t="shared" si="7"/>
        <v>27</v>
      </c>
      <c r="K17" s="7">
        <v>13</v>
      </c>
      <c r="L17" s="11">
        <v>14</v>
      </c>
    </row>
    <row r="18" spans="6:12">
      <c r="F18" s="160" t="s">
        <v>137</v>
      </c>
      <c r="G18" s="220" t="s">
        <v>86</v>
      </c>
      <c r="H18" s="221"/>
      <c r="I18" s="165">
        <v>2.5</v>
      </c>
      <c r="J18" s="7">
        <f t="shared" si="7"/>
        <v>15</v>
      </c>
      <c r="K18" s="7">
        <v>6</v>
      </c>
      <c r="L18" s="11">
        <v>9</v>
      </c>
    </row>
    <row r="19" spans="6:12">
      <c r="F19" s="159" t="s">
        <v>138</v>
      </c>
      <c r="G19" s="220" t="s">
        <v>89</v>
      </c>
      <c r="H19" s="221"/>
      <c r="I19" s="164">
        <v>2.1667000000000001</v>
      </c>
      <c r="J19" s="7">
        <f t="shared" si="7"/>
        <v>13</v>
      </c>
      <c r="K19" s="7">
        <v>10</v>
      </c>
      <c r="L19" s="11">
        <v>3</v>
      </c>
    </row>
    <row r="20" spans="6:12">
      <c r="F20" s="160" t="s">
        <v>139</v>
      </c>
      <c r="G20" s="220" t="s">
        <v>84</v>
      </c>
      <c r="H20" s="221"/>
      <c r="I20" s="165">
        <v>2</v>
      </c>
      <c r="J20" s="7">
        <f t="shared" si="7"/>
        <v>12</v>
      </c>
      <c r="K20" s="7">
        <v>9</v>
      </c>
      <c r="L20" s="11">
        <v>3</v>
      </c>
    </row>
    <row r="21" spans="6:12">
      <c r="F21" s="159" t="s">
        <v>140</v>
      </c>
      <c r="G21" s="220" t="s">
        <v>85</v>
      </c>
      <c r="H21" s="221"/>
      <c r="I21" s="165">
        <v>1.5</v>
      </c>
      <c r="J21" s="7">
        <f t="shared" si="7"/>
        <v>9</v>
      </c>
      <c r="K21" s="7">
        <v>7</v>
      </c>
      <c r="L21" s="11">
        <v>2</v>
      </c>
    </row>
    <row r="22" spans="6:12">
      <c r="F22" s="160" t="s">
        <v>141</v>
      </c>
      <c r="G22" s="220" t="s">
        <v>88</v>
      </c>
      <c r="H22" s="221"/>
      <c r="I22" s="165">
        <v>1</v>
      </c>
      <c r="J22" s="7">
        <f t="shared" si="7"/>
        <v>6</v>
      </c>
      <c r="K22" s="7">
        <v>5</v>
      </c>
      <c r="L22" s="11">
        <v>1</v>
      </c>
    </row>
    <row r="23" spans="6:12" ht="15.75" thickBot="1">
      <c r="F23" s="162" t="s">
        <v>142</v>
      </c>
      <c r="G23" s="222" t="s">
        <v>82</v>
      </c>
      <c r="H23" s="223"/>
      <c r="I23" s="166">
        <v>0.66669999999999996</v>
      </c>
      <c r="J23" s="12">
        <f t="shared" si="7"/>
        <v>4</v>
      </c>
      <c r="K23" s="12">
        <v>3</v>
      </c>
      <c r="L23" s="13">
        <v>1</v>
      </c>
    </row>
  </sheetData>
  <sortState ref="G16:L23">
    <sortCondition descending="1" ref="I16:I23"/>
  </sortState>
  <mergeCells count="20">
    <mergeCell ref="G23:H23"/>
    <mergeCell ref="G18:H18"/>
    <mergeCell ref="G19:H19"/>
    <mergeCell ref="G20:H20"/>
    <mergeCell ref="G21:H21"/>
    <mergeCell ref="G22:H22"/>
    <mergeCell ref="S2:U2"/>
    <mergeCell ref="F15:H15"/>
    <mergeCell ref="B12:C12"/>
    <mergeCell ref="G16:H16"/>
    <mergeCell ref="G17:H17"/>
    <mergeCell ref="L2:M2"/>
    <mergeCell ref="N2:O2"/>
    <mergeCell ref="P2:R2"/>
    <mergeCell ref="B2:B3"/>
    <mergeCell ref="C2:C3"/>
    <mergeCell ref="D2:E2"/>
    <mergeCell ref="F2:G2"/>
    <mergeCell ref="H2:I2"/>
    <mergeCell ref="J2:K2"/>
  </mergeCells>
  <pageMargins left="0.7" right="0.7" top="0.78740157499999996" bottom="0.78740157499999996" header="0.3" footer="0.3"/>
  <ignoredErrors>
    <ignoredError sqref="C5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README</vt:lpstr>
      <vt:lpstr>Celkove bodovani</vt:lpstr>
      <vt:lpstr>FRKOT</vt:lpstr>
      <vt:lpstr>FUJ</vt:lpstr>
      <vt:lpstr>CH</vt:lpstr>
      <vt:lpstr>KS</vt:lpstr>
      <vt:lpstr>MA</vt:lpstr>
      <vt:lpstr>P7 B</vt:lpstr>
      <vt:lpstr>PD B</vt:lpstr>
      <vt:lpstr>TM</vt:lpstr>
      <vt:lpstr>TREE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Scotfi</dc:creator>
  <cp:lastModifiedBy>Scotfi</cp:lastModifiedBy>
  <dcterms:created xsi:type="dcterms:W3CDTF">2013-02-23T23:19:12Z</dcterms:created>
  <dcterms:modified xsi:type="dcterms:W3CDTF">2013-02-28T00:39:35Z</dcterms:modified>
</cp:coreProperties>
</file>